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65" windowWidth="21840" windowHeight="13740"/>
  </bookViews>
  <sheets>
    <sheet name="党费计算器" sheetId="6" r:id="rId1"/>
    <sheet name="2010" sheetId="1" r:id="rId2"/>
    <sheet name="2013" sheetId="2" r:id="rId3"/>
    <sheet name="2015" sheetId="3" r:id="rId4"/>
    <sheet name="合计" sheetId="4" r:id="rId5"/>
    <sheet name="Sheet4" sheetId="5" r:id="rId6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8" i="6" l="1"/>
  <c r="W18" i="6" s="1"/>
  <c r="X18" i="6" s="1"/>
  <c r="O18" i="6"/>
  <c r="P18" i="6" s="1"/>
  <c r="Q18" i="6" s="1"/>
  <c r="Y18" i="6" l="1"/>
  <c r="Z18" i="6" s="1"/>
  <c r="AA18" i="6" s="1"/>
  <c r="R18" i="6"/>
  <c r="S18" i="6" s="1"/>
  <c r="U18" i="6" s="1"/>
  <c r="O3" i="6"/>
  <c r="AC18" i="6" l="1"/>
  <c r="AB18" i="6"/>
  <c r="O4" i="6"/>
  <c r="O5" i="6"/>
  <c r="P5" i="6" s="1"/>
  <c r="Q5" i="6" s="1"/>
  <c r="R5" i="6" s="1"/>
  <c r="S5" i="6" s="1"/>
  <c r="O6" i="6"/>
  <c r="O7" i="6"/>
  <c r="P7" i="6" s="1"/>
  <c r="Q7" i="6" s="1"/>
  <c r="R7" i="6" s="1"/>
  <c r="S7" i="6" s="1"/>
  <c r="U7" i="6" s="1"/>
  <c r="O8" i="6"/>
  <c r="O9" i="6"/>
  <c r="P9" i="6" s="1"/>
  <c r="Q9" i="6" s="1"/>
  <c r="R9" i="6" s="1"/>
  <c r="S9" i="6" s="1"/>
  <c r="O10" i="6"/>
  <c r="O11" i="6"/>
  <c r="P11" i="6" s="1"/>
  <c r="Q11" i="6" s="1"/>
  <c r="R11" i="6" s="1"/>
  <c r="S11" i="6" s="1"/>
  <c r="U11" i="6" s="1"/>
  <c r="V11" i="6"/>
  <c r="W11" i="6" s="1"/>
  <c r="X11" i="6" s="1"/>
  <c r="V10" i="6"/>
  <c r="V9" i="6"/>
  <c r="W9" i="6" s="1"/>
  <c r="X9" i="6" s="1"/>
  <c r="Y9" i="6" s="1"/>
  <c r="Z9" i="6" s="1"/>
  <c r="AA9" i="6" s="1"/>
  <c r="V4" i="6"/>
  <c r="V5" i="6"/>
  <c r="W5" i="6" s="1"/>
  <c r="X5" i="6" s="1"/>
  <c r="Y5" i="6" s="1"/>
  <c r="Z5" i="6" s="1"/>
  <c r="AA5" i="6" s="1"/>
  <c r="V6" i="6"/>
  <c r="V7" i="6"/>
  <c r="W7" i="6" s="1"/>
  <c r="X7" i="6" s="1"/>
  <c r="V8" i="6"/>
  <c r="V3" i="6"/>
  <c r="W3" i="6" s="1"/>
  <c r="S19" i="3"/>
  <c r="T19" i="3" s="1"/>
  <c r="U19" i="3" s="1"/>
  <c r="V19" i="3" s="1"/>
  <c r="Y19" i="3"/>
  <c r="Z19" i="3" s="1"/>
  <c r="AA19" i="3" s="1"/>
  <c r="AB19" i="3" s="1"/>
  <c r="AD19" i="3" s="1"/>
  <c r="S20" i="3"/>
  <c r="T20" i="3" s="1"/>
  <c r="Y20" i="3"/>
  <c r="Z20" i="3" s="1"/>
  <c r="AA20" i="3" s="1"/>
  <c r="AB20" i="3" s="1"/>
  <c r="AD20" i="3" s="1"/>
  <c r="S21" i="3"/>
  <c r="T21" i="3" s="1"/>
  <c r="Y21" i="3"/>
  <c r="Z21" i="3" s="1"/>
  <c r="S22" i="3"/>
  <c r="T22" i="3" s="1"/>
  <c r="U22" i="3" s="1"/>
  <c r="V22" i="3" s="1"/>
  <c r="Y22" i="3"/>
  <c r="Z22" i="3" s="1"/>
  <c r="S23" i="3"/>
  <c r="T23" i="3" s="1"/>
  <c r="U23" i="3" s="1"/>
  <c r="V23" i="3" s="1"/>
  <c r="Y23" i="3"/>
  <c r="Z23" i="3" s="1"/>
  <c r="AA23" i="3" s="1"/>
  <c r="AB23" i="3" s="1"/>
  <c r="AD23" i="3" s="1"/>
  <c r="S18" i="3"/>
  <c r="T18" i="3" s="1"/>
  <c r="U2" i="3" s="1"/>
  <c r="Z2" i="3" s="1"/>
  <c r="AA2" i="3" s="1"/>
  <c r="AD2" i="3" s="1"/>
  <c r="Y18" i="3"/>
  <c r="Z18" i="3" s="1"/>
  <c r="AA18" i="3" s="1"/>
  <c r="AB18" i="3" s="1"/>
  <c r="AD18" i="3" s="1"/>
  <c r="R2" i="3"/>
  <c r="C4" i="4"/>
  <c r="E4" i="4"/>
  <c r="G4" i="4"/>
  <c r="C5" i="4"/>
  <c r="E5" i="4"/>
  <c r="G5" i="4"/>
  <c r="C6" i="4"/>
  <c r="E6" i="4"/>
  <c r="G6" i="4"/>
  <c r="C7" i="4"/>
  <c r="E7" i="4"/>
  <c r="G7" i="4"/>
  <c r="C8" i="4"/>
  <c r="E8" i="4"/>
  <c r="G8" i="4"/>
  <c r="C3" i="4"/>
  <c r="E3" i="4"/>
  <c r="G3" i="4"/>
  <c r="B4" i="4"/>
  <c r="D4" i="4"/>
  <c r="F4" i="4"/>
  <c r="B5" i="4"/>
  <c r="D5" i="4"/>
  <c r="F5" i="4"/>
  <c r="B6" i="4"/>
  <c r="D6" i="4"/>
  <c r="F6" i="4"/>
  <c r="B7" i="4"/>
  <c r="D7" i="4"/>
  <c r="F7" i="4"/>
  <c r="B8" i="4"/>
  <c r="D8" i="4"/>
  <c r="F8" i="4"/>
  <c r="B3" i="4"/>
  <c r="D3" i="4"/>
  <c r="F3" i="4"/>
  <c r="Q7" i="3"/>
  <c r="Y7" i="3"/>
  <c r="R7" i="3"/>
  <c r="T7" i="3" s="1"/>
  <c r="U7" i="3" s="1"/>
  <c r="Z7" i="3" s="1"/>
  <c r="AA7" i="3" s="1"/>
  <c r="S7" i="3"/>
  <c r="V7" i="3" s="1"/>
  <c r="X7" i="3" s="1"/>
  <c r="Q6" i="3"/>
  <c r="R6" i="3"/>
  <c r="Q5" i="3"/>
  <c r="Y5" i="3" s="1"/>
  <c r="R5" i="3"/>
  <c r="T5" i="3"/>
  <c r="U5" i="3" s="1"/>
  <c r="Z5" i="3" s="1"/>
  <c r="Q4" i="3"/>
  <c r="S4" i="3" s="1"/>
  <c r="V4" i="3" s="1"/>
  <c r="R4" i="3"/>
  <c r="Q3" i="3"/>
  <c r="Y3" i="3" s="1"/>
  <c r="R3" i="3"/>
  <c r="T3" i="3"/>
  <c r="U3" i="3" s="1"/>
  <c r="Z3" i="3" s="1"/>
  <c r="Q2" i="3"/>
  <c r="R7" i="2"/>
  <c r="Q7" i="2"/>
  <c r="Y7" i="2"/>
  <c r="AC7" i="2" s="1"/>
  <c r="Q6" i="2"/>
  <c r="S6" i="2" s="1"/>
  <c r="V6" i="2" s="1"/>
  <c r="X6" i="2" s="1"/>
  <c r="R6" i="2"/>
  <c r="Y6" i="2"/>
  <c r="AC6" i="2" s="1"/>
  <c r="Q5" i="2"/>
  <c r="Y5" i="2" s="1"/>
  <c r="AC5" i="2" s="1"/>
  <c r="AF5" i="2" s="1"/>
  <c r="R5" i="2"/>
  <c r="Z5" i="2" s="1"/>
  <c r="AA5" i="2" s="1"/>
  <c r="AD5" i="2" s="1"/>
  <c r="T5" i="2"/>
  <c r="U5" i="2" s="1"/>
  <c r="S5" i="2"/>
  <c r="V5" i="2" s="1"/>
  <c r="X5" i="2" s="1"/>
  <c r="R4" i="2"/>
  <c r="T4" i="2" s="1"/>
  <c r="U4" i="2" s="1"/>
  <c r="Q4" i="2"/>
  <c r="Y4" i="2"/>
  <c r="AC4" i="2" s="1"/>
  <c r="R3" i="2"/>
  <c r="T3" i="2" s="1"/>
  <c r="U3" i="2" s="1"/>
  <c r="Z3" i="2" s="1"/>
  <c r="Q3" i="2"/>
  <c r="Q2" i="2"/>
  <c r="R2" i="2"/>
  <c r="T2" i="2" s="1"/>
  <c r="U2" i="2" s="1"/>
  <c r="Q7" i="1"/>
  <c r="Y7" i="1" s="1"/>
  <c r="AC7" i="1" s="1"/>
  <c r="AF7" i="1" s="1"/>
  <c r="R7" i="1"/>
  <c r="T7" i="1" s="1"/>
  <c r="U7" i="1" s="1"/>
  <c r="Z7" i="1" s="1"/>
  <c r="R6" i="1"/>
  <c r="T6" i="1" s="1"/>
  <c r="U6" i="1" s="1"/>
  <c r="Z6" i="1" s="1"/>
  <c r="Q6" i="1"/>
  <c r="Y6" i="1" s="1"/>
  <c r="Q5" i="1"/>
  <c r="Y5" i="1" s="1"/>
  <c r="R5" i="1"/>
  <c r="T5" i="1" s="1"/>
  <c r="U5" i="1" s="1"/>
  <c r="Z5" i="1" s="1"/>
  <c r="Q4" i="1"/>
  <c r="Y4" i="1" s="1"/>
  <c r="R4" i="1"/>
  <c r="T4" i="1" s="1"/>
  <c r="U4" i="1" s="1"/>
  <c r="Q3" i="1"/>
  <c r="Y3" i="1" s="1"/>
  <c r="AC3" i="1" s="1"/>
  <c r="AF3" i="1" s="1"/>
  <c r="R3" i="1"/>
  <c r="R2" i="1"/>
  <c r="Q2" i="1"/>
  <c r="Y2" i="1" s="1"/>
  <c r="AC2" i="1" s="1"/>
  <c r="AF2" i="1" s="1"/>
  <c r="T2" i="3"/>
  <c r="T6" i="2"/>
  <c r="U6" i="2" s="1"/>
  <c r="Z6" i="2" s="1"/>
  <c r="S7" i="2"/>
  <c r="V7" i="2" s="1"/>
  <c r="X7" i="2" s="1"/>
  <c r="S4" i="2"/>
  <c r="V4" i="2" s="1"/>
  <c r="X4" i="2" s="1"/>
  <c r="S6" i="1"/>
  <c r="V6" i="1" s="1"/>
  <c r="X6" i="1" s="1"/>
  <c r="S3" i="1"/>
  <c r="V3" i="1" s="1"/>
  <c r="X3" i="1" s="1"/>
  <c r="H8" i="4" l="1"/>
  <c r="H4" i="4"/>
  <c r="I6" i="4"/>
  <c r="AF6" i="2"/>
  <c r="H6" i="4"/>
  <c r="I8" i="4"/>
  <c r="I4" i="4"/>
  <c r="S7" i="1"/>
  <c r="V7" i="1" s="1"/>
  <c r="X7" i="1" s="1"/>
  <c r="AC5" i="3"/>
  <c r="AF5" i="3" s="1"/>
  <c r="U9" i="6"/>
  <c r="AC9" i="6" s="1"/>
  <c r="AB9" i="6"/>
  <c r="AC6" i="1"/>
  <c r="AF6" i="1" s="1"/>
  <c r="AC5" i="1"/>
  <c r="AF5" i="1"/>
  <c r="AC4" i="1"/>
  <c r="AF4" i="1" s="1"/>
  <c r="U5" i="6"/>
  <c r="AC5" i="6" s="1"/>
  <c r="AB5" i="6"/>
  <c r="AC3" i="3"/>
  <c r="AF3" i="3" s="1"/>
  <c r="Z2" i="2"/>
  <c r="AA2" i="2" s="1"/>
  <c r="AD2" i="2" s="1"/>
  <c r="S4" i="1"/>
  <c r="V4" i="1" s="1"/>
  <c r="X4" i="1" s="1"/>
  <c r="AB4" i="1" s="1"/>
  <c r="AE4" i="1" s="1"/>
  <c r="S5" i="1"/>
  <c r="V5" i="1" s="1"/>
  <c r="X5" i="1" s="1"/>
  <c r="AB5" i="1" s="1"/>
  <c r="AE5" i="1" s="1"/>
  <c r="AD7" i="3"/>
  <c r="H7" i="4"/>
  <c r="I3" i="4"/>
  <c r="I5" i="4"/>
  <c r="AF4" i="2"/>
  <c r="Z4" i="2"/>
  <c r="AA4" i="2" s="1"/>
  <c r="X3" i="3"/>
  <c r="AB3" i="3" s="1"/>
  <c r="U18" i="3"/>
  <c r="V18" i="3" s="1"/>
  <c r="AA21" i="3"/>
  <c r="AB21" i="3" s="1"/>
  <c r="AD21" i="3" s="1"/>
  <c r="U20" i="3"/>
  <c r="V20" i="3" s="1"/>
  <c r="AE20" i="3" s="1"/>
  <c r="S2" i="1"/>
  <c r="V2" i="1" s="1"/>
  <c r="X2" i="1" s="1"/>
  <c r="AB2" i="1" s="1"/>
  <c r="AE2" i="1" s="1"/>
  <c r="S3" i="3"/>
  <c r="V3" i="3" s="1"/>
  <c r="S5" i="3"/>
  <c r="V5" i="3" s="1"/>
  <c r="X5" i="3" s="1"/>
  <c r="AB5" i="3" s="1"/>
  <c r="H3" i="4"/>
  <c r="H5" i="4"/>
  <c r="I7" i="4"/>
  <c r="AB4" i="2"/>
  <c r="AE4" i="2" s="1"/>
  <c r="AA6" i="2"/>
  <c r="AD6" i="2" s="1"/>
  <c r="AH6" i="2" s="1"/>
  <c r="AB6" i="2"/>
  <c r="AE6" i="2" s="1"/>
  <c r="AA3" i="3"/>
  <c r="AD3" i="3"/>
  <c r="AA5" i="3"/>
  <c r="AD5" i="3" s="1"/>
  <c r="AB7" i="2"/>
  <c r="AE7" i="2" s="1"/>
  <c r="AA6" i="1"/>
  <c r="AD6" i="1" s="1"/>
  <c r="AB6" i="1"/>
  <c r="AE6" i="1" s="1"/>
  <c r="AB7" i="1"/>
  <c r="AE7" i="1" s="1"/>
  <c r="AA5" i="1"/>
  <c r="AD5" i="1" s="1"/>
  <c r="AA3" i="2"/>
  <c r="AD3" i="2" s="1"/>
  <c r="AA7" i="1"/>
  <c r="AD7" i="1" s="1"/>
  <c r="AH7" i="1" s="1"/>
  <c r="AE5" i="2"/>
  <c r="AG5" i="2" s="1"/>
  <c r="AB5" i="2"/>
  <c r="AB3" i="1"/>
  <c r="AE3" i="1" s="1"/>
  <c r="AH5" i="2"/>
  <c r="T2" i="1"/>
  <c r="U2" i="1" s="1"/>
  <c r="Z2" i="1" s="1"/>
  <c r="T7" i="2"/>
  <c r="U7" i="2" s="1"/>
  <c r="Z7" i="2" s="1"/>
  <c r="AC7" i="3"/>
  <c r="AF7" i="3" s="1"/>
  <c r="AH7" i="3" s="1"/>
  <c r="Y7" i="6"/>
  <c r="Z7" i="6" s="1"/>
  <c r="AE23" i="3"/>
  <c r="X23" i="3"/>
  <c r="AF23" i="3" s="1"/>
  <c r="AE19" i="3"/>
  <c r="X19" i="3"/>
  <c r="AF19" i="3" s="1"/>
  <c r="T3" i="1"/>
  <c r="U3" i="1" s="1"/>
  <c r="Z3" i="1"/>
  <c r="AF7" i="2"/>
  <c r="T6" i="3"/>
  <c r="U6" i="3" s="1"/>
  <c r="Z6" i="3" s="1"/>
  <c r="Z4" i="1"/>
  <c r="S2" i="2"/>
  <c r="V2" i="2" s="1"/>
  <c r="X2" i="2" s="1"/>
  <c r="Y2" i="2"/>
  <c r="Y6" i="3"/>
  <c r="X6" i="3"/>
  <c r="S6" i="3"/>
  <c r="V6" i="3" s="1"/>
  <c r="X18" i="3"/>
  <c r="AF18" i="3" s="1"/>
  <c r="AE18" i="3"/>
  <c r="X20" i="3"/>
  <c r="AF20" i="3" s="1"/>
  <c r="Y11" i="6"/>
  <c r="Z11" i="6" s="1"/>
  <c r="AA11" i="6" s="1"/>
  <c r="Y3" i="2"/>
  <c r="S3" i="2"/>
  <c r="V3" i="2" s="1"/>
  <c r="X3" i="2" s="1"/>
  <c r="Y2" i="3"/>
  <c r="S2" i="3"/>
  <c r="V2" i="3" s="1"/>
  <c r="X2" i="3" s="1"/>
  <c r="AB7" i="3"/>
  <c r="AE7" i="3"/>
  <c r="AG7" i="3" s="1"/>
  <c r="X22" i="3"/>
  <c r="AA22" i="3"/>
  <c r="AB22" i="3" s="1"/>
  <c r="AD22" i="3" s="1"/>
  <c r="U21" i="3"/>
  <c r="V21" i="3" s="1"/>
  <c r="X4" i="3"/>
  <c r="T4" i="3"/>
  <c r="U4" i="3" s="1"/>
  <c r="Z4" i="3" s="1"/>
  <c r="Y4" i="3"/>
  <c r="W10" i="6"/>
  <c r="X10" i="6" s="1"/>
  <c r="Y10" i="6" s="1"/>
  <c r="Z10" i="6" s="1"/>
  <c r="AA10" i="6" s="1"/>
  <c r="W6" i="6"/>
  <c r="X6" i="6" s="1"/>
  <c r="Y6" i="6" s="1"/>
  <c r="Z6" i="6" s="1"/>
  <c r="AA6" i="6" s="1"/>
  <c r="P10" i="6"/>
  <c r="Q10" i="6" s="1"/>
  <c r="R10" i="6" s="1"/>
  <c r="S10" i="6" s="1"/>
  <c r="P8" i="6"/>
  <c r="Q8" i="6" s="1"/>
  <c r="R8" i="6" s="1"/>
  <c r="S8" i="6" s="1"/>
  <c r="P6" i="6"/>
  <c r="Q6" i="6" s="1"/>
  <c r="R6" i="6" s="1"/>
  <c r="S6" i="6" s="1"/>
  <c r="P4" i="6"/>
  <c r="Q4" i="6" s="1"/>
  <c r="R4" i="6" s="1"/>
  <c r="S4" i="6" s="1"/>
  <c r="P3" i="6"/>
  <c r="Q3" i="6" s="1"/>
  <c r="R3" i="6" s="1"/>
  <c r="S3" i="6" s="1"/>
  <c r="X3" i="6"/>
  <c r="W8" i="6"/>
  <c r="X8" i="6" s="1"/>
  <c r="Y8" i="6" s="1"/>
  <c r="Z8" i="6" s="1"/>
  <c r="AA8" i="6" s="1"/>
  <c r="W4" i="6"/>
  <c r="X4" i="6" s="1"/>
  <c r="Y4" i="6" s="1"/>
  <c r="Z4" i="6" s="1"/>
  <c r="AA4" i="6" s="1"/>
  <c r="AD4" i="2" l="1"/>
  <c r="AH4" i="2" s="1"/>
  <c r="AG7" i="1"/>
  <c r="AH6" i="1"/>
  <c r="AE5" i="3"/>
  <c r="Y3" i="6"/>
  <c r="Z3" i="6" s="1"/>
  <c r="AA3" i="6" s="1"/>
  <c r="AH5" i="3"/>
  <c r="AG6" i="1"/>
  <c r="AG5" i="3"/>
  <c r="AH3" i="3"/>
  <c r="AE3" i="3"/>
  <c r="AG3" i="3" s="1"/>
  <c r="AA6" i="3"/>
  <c r="AD6" i="3" s="1"/>
  <c r="U3" i="6"/>
  <c r="U10" i="6"/>
  <c r="AC10" i="6" s="1"/>
  <c r="AB10" i="6"/>
  <c r="AA4" i="3"/>
  <c r="AD4" i="3"/>
  <c r="AH5" i="1"/>
  <c r="AG5" i="1"/>
  <c r="U4" i="6"/>
  <c r="AC4" i="6" s="1"/>
  <c r="AB4" i="6"/>
  <c r="AB2" i="2"/>
  <c r="AE2" i="2" s="1"/>
  <c r="AG2" i="2" s="1"/>
  <c r="AA7" i="2"/>
  <c r="AD7" i="2" s="1"/>
  <c r="X21" i="3"/>
  <c r="AF21" i="3" s="1"/>
  <c r="AE21" i="3"/>
  <c r="AC2" i="3"/>
  <c r="AF2" i="3" s="1"/>
  <c r="AH2" i="3" s="1"/>
  <c r="AC11" i="6"/>
  <c r="AB11" i="6"/>
  <c r="AC6" i="3"/>
  <c r="AF6" i="3" s="1"/>
  <c r="AA7" i="6"/>
  <c r="AC7" i="6" s="1"/>
  <c r="AB7" i="6"/>
  <c r="AB2" i="3"/>
  <c r="AE2" i="3" s="1"/>
  <c r="AG2" i="3" s="1"/>
  <c r="AB6" i="3"/>
  <c r="AE6" i="3" s="1"/>
  <c r="AC4" i="3"/>
  <c r="AF4" i="3" s="1"/>
  <c r="AH4" i="3" s="1"/>
  <c r="AB3" i="2"/>
  <c r="AE3" i="2"/>
  <c r="AG3" i="2" s="1"/>
  <c r="AA4" i="1"/>
  <c r="AD4" i="1" s="1"/>
  <c r="AA3" i="1"/>
  <c r="AD3" i="1" s="1"/>
  <c r="AA2" i="1"/>
  <c r="AD2" i="1" s="1"/>
  <c r="AG6" i="2"/>
  <c r="AB4" i="3"/>
  <c r="AE4" i="3" s="1"/>
  <c r="AG4" i="3" s="1"/>
  <c r="AE22" i="3"/>
  <c r="AF22" i="3"/>
  <c r="AC2" i="2"/>
  <c r="AF2" i="2" s="1"/>
  <c r="AH2" i="2" s="1"/>
  <c r="U8" i="6"/>
  <c r="AC8" i="6" s="1"/>
  <c r="AB8" i="6"/>
  <c r="AC3" i="2"/>
  <c r="AF3" i="2" s="1"/>
  <c r="AH3" i="2" s="1"/>
  <c r="U6" i="6"/>
  <c r="AC6" i="6" s="1"/>
  <c r="AB6" i="6"/>
  <c r="AG4" i="2" l="1"/>
  <c r="AC3" i="6"/>
  <c r="AC12" i="6" s="1"/>
  <c r="AC19" i="6" s="1"/>
  <c r="AB3" i="6"/>
  <c r="AH6" i="3"/>
  <c r="AG6" i="3"/>
  <c r="AH7" i="2"/>
  <c r="AG7" i="2"/>
  <c r="AH3" i="1"/>
  <c r="AG3" i="1"/>
  <c r="AH2" i="1"/>
  <c r="AG2" i="1"/>
  <c r="AH4" i="1"/>
  <c r="AG4" i="1"/>
</calcChain>
</file>

<file path=xl/sharedStrings.xml><?xml version="1.0" encoding="utf-8"?>
<sst xmlns="http://schemas.openxmlformats.org/spreadsheetml/2006/main" count="262" uniqueCount="160">
  <si>
    <t>序号</t>
    <phoneticPr fontId="3" type="noConversion"/>
  </si>
  <si>
    <t>支部</t>
    <phoneticPr fontId="3" type="noConversion"/>
  </si>
  <si>
    <t>职工号</t>
    <phoneticPr fontId="3" type="noConversion"/>
  </si>
  <si>
    <t>姓名</t>
    <phoneticPr fontId="3" type="noConversion"/>
  </si>
  <si>
    <t>行政职务</t>
    <phoneticPr fontId="3" type="noConversion"/>
  </si>
  <si>
    <t>职称</t>
    <phoneticPr fontId="3" type="noConversion"/>
  </si>
  <si>
    <t>岗位工资</t>
    <phoneticPr fontId="3" type="noConversion"/>
  </si>
  <si>
    <t>薪级工资</t>
    <phoneticPr fontId="3" type="noConversion"/>
  </si>
  <si>
    <t>岗位酬金</t>
    <phoneticPr fontId="3" type="noConversion"/>
  </si>
  <si>
    <t>校内补贴</t>
    <phoneticPr fontId="3" type="noConversion"/>
  </si>
  <si>
    <t>职务津贴</t>
    <phoneticPr fontId="3" type="noConversion"/>
  </si>
  <si>
    <t>对应项目纳入</t>
    <phoneticPr fontId="3" type="noConversion"/>
  </si>
  <si>
    <t>工改保留</t>
    <phoneticPr fontId="3" type="noConversion"/>
  </si>
  <si>
    <t>养老保险</t>
    <phoneticPr fontId="3" type="noConversion"/>
  </si>
  <si>
    <t>失业保险</t>
    <phoneticPr fontId="3" type="noConversion"/>
  </si>
  <si>
    <t>职业年金</t>
    <phoneticPr fontId="3" type="noConversion"/>
  </si>
  <si>
    <t>合计</t>
    <phoneticPr fontId="3" type="noConversion"/>
  </si>
  <si>
    <t>原口径合计</t>
    <phoneticPr fontId="3" type="noConversion"/>
  </si>
  <si>
    <t>应纳税所得额</t>
    <phoneticPr fontId="3" type="noConversion"/>
  </si>
  <si>
    <t>原口径应纳税所得额</t>
    <phoneticPr fontId="3" type="noConversion"/>
  </si>
  <si>
    <t>原口径个税</t>
    <phoneticPr fontId="3" type="noConversion"/>
  </si>
  <si>
    <t>计算个税</t>
    <phoneticPr fontId="3" type="noConversion"/>
  </si>
  <si>
    <t>实际个税</t>
    <phoneticPr fontId="3" type="noConversion"/>
  </si>
  <si>
    <t>计算个税党费基数</t>
    <phoneticPr fontId="3" type="noConversion"/>
  </si>
  <si>
    <t>实际个税党费基数</t>
    <phoneticPr fontId="3" type="noConversion"/>
  </si>
  <si>
    <t>原口径党费基数</t>
    <phoneticPr fontId="3" type="noConversion"/>
  </si>
  <si>
    <t>原口径党费比例</t>
    <phoneticPr fontId="3" type="noConversion"/>
  </si>
  <si>
    <t>计算个税所交党费比例</t>
    <phoneticPr fontId="3" type="noConversion"/>
  </si>
  <si>
    <t>实际个税所交党费比例</t>
    <phoneticPr fontId="3" type="noConversion"/>
  </si>
  <si>
    <t>原口径党费</t>
    <phoneticPr fontId="3" type="noConversion"/>
  </si>
  <si>
    <t>计算个税党费</t>
    <phoneticPr fontId="3" type="noConversion"/>
  </si>
  <si>
    <t>实际个税党费</t>
    <phoneticPr fontId="3" type="noConversion"/>
  </si>
  <si>
    <t>计算个税党费与原口径党费差异</t>
    <phoneticPr fontId="3" type="noConversion"/>
  </si>
  <si>
    <t>实际个税党费与原口径党费差异</t>
    <phoneticPr fontId="3" type="noConversion"/>
  </si>
  <si>
    <t>讲师三级</t>
    <phoneticPr fontId="3" type="noConversion"/>
  </si>
  <si>
    <t>副教授三级</t>
    <phoneticPr fontId="3" type="noConversion"/>
  </si>
  <si>
    <t>教授四级</t>
    <phoneticPr fontId="3" type="noConversion"/>
  </si>
  <si>
    <t>正科级</t>
    <phoneticPr fontId="3" type="noConversion"/>
  </si>
  <si>
    <t>科员</t>
    <phoneticPr fontId="3" type="noConversion"/>
  </si>
  <si>
    <t>正处级</t>
    <phoneticPr fontId="3" type="noConversion"/>
  </si>
  <si>
    <t>序号</t>
    <phoneticPr fontId="3" type="noConversion"/>
  </si>
  <si>
    <t>支部</t>
    <phoneticPr fontId="3" type="noConversion"/>
  </si>
  <si>
    <t>职工号</t>
    <phoneticPr fontId="3" type="noConversion"/>
  </si>
  <si>
    <t>姓名</t>
    <phoneticPr fontId="3" type="noConversion"/>
  </si>
  <si>
    <t>行政职务</t>
    <phoneticPr fontId="3" type="noConversion"/>
  </si>
  <si>
    <t>岗位工资</t>
    <phoneticPr fontId="3" type="noConversion"/>
  </si>
  <si>
    <t>岗位酬金</t>
    <phoneticPr fontId="3" type="noConversion"/>
  </si>
  <si>
    <t>校内补贴</t>
    <phoneticPr fontId="3" type="noConversion"/>
  </si>
  <si>
    <t>职务津贴</t>
    <phoneticPr fontId="3" type="noConversion"/>
  </si>
  <si>
    <t>对应项目纳入</t>
    <phoneticPr fontId="3" type="noConversion"/>
  </si>
  <si>
    <t>工改保留</t>
    <phoneticPr fontId="3" type="noConversion"/>
  </si>
  <si>
    <t>养老保险</t>
    <phoneticPr fontId="3" type="noConversion"/>
  </si>
  <si>
    <t>职业年金</t>
    <phoneticPr fontId="3" type="noConversion"/>
  </si>
  <si>
    <t>合计</t>
    <phoneticPr fontId="3" type="noConversion"/>
  </si>
  <si>
    <t>原口径合计</t>
    <phoneticPr fontId="3" type="noConversion"/>
  </si>
  <si>
    <t>原口径应纳税所得额</t>
    <phoneticPr fontId="3" type="noConversion"/>
  </si>
  <si>
    <t>原口径个税</t>
    <phoneticPr fontId="3" type="noConversion"/>
  </si>
  <si>
    <t>计算个税</t>
    <phoneticPr fontId="3" type="noConversion"/>
  </si>
  <si>
    <t>实际个税</t>
    <phoneticPr fontId="3" type="noConversion"/>
  </si>
  <si>
    <t>计算个税党费基数</t>
    <phoneticPr fontId="3" type="noConversion"/>
  </si>
  <si>
    <t>原口径党费基数</t>
    <phoneticPr fontId="3" type="noConversion"/>
  </si>
  <si>
    <t>计算个税所交党费比例</t>
    <phoneticPr fontId="3" type="noConversion"/>
  </si>
  <si>
    <t>实际个税所交党费比例</t>
    <phoneticPr fontId="3" type="noConversion"/>
  </si>
  <si>
    <t>原口径党费</t>
    <phoneticPr fontId="3" type="noConversion"/>
  </si>
  <si>
    <t>计算个税党费</t>
    <phoneticPr fontId="3" type="noConversion"/>
  </si>
  <si>
    <t>实际个税党费</t>
    <phoneticPr fontId="3" type="noConversion"/>
  </si>
  <si>
    <t>计算个税党费与原口径党费差异</t>
    <phoneticPr fontId="3" type="noConversion"/>
  </si>
  <si>
    <t>实际个税党费与原口径党费差异</t>
    <phoneticPr fontId="3" type="noConversion"/>
  </si>
  <si>
    <t>讲师三级</t>
    <phoneticPr fontId="3" type="noConversion"/>
  </si>
  <si>
    <t>副教授三级</t>
    <phoneticPr fontId="3" type="noConversion"/>
  </si>
  <si>
    <t>教授四级</t>
    <phoneticPr fontId="3" type="noConversion"/>
  </si>
  <si>
    <t>科员</t>
    <phoneticPr fontId="3" type="noConversion"/>
  </si>
  <si>
    <t>正处级</t>
    <phoneticPr fontId="3" type="noConversion"/>
  </si>
  <si>
    <t>职称</t>
  </si>
  <si>
    <t>合计</t>
  </si>
  <si>
    <t>讲师三级</t>
  </si>
  <si>
    <t>副教授三级</t>
  </si>
  <si>
    <t>教授四级</t>
  </si>
  <si>
    <t>正科级</t>
  </si>
  <si>
    <t>科员</t>
  </si>
  <si>
    <t>正处级</t>
  </si>
  <si>
    <t>职工号</t>
    <phoneticPr fontId="3" type="noConversion"/>
  </si>
  <si>
    <t>职称</t>
    <phoneticPr fontId="3" type="noConversion"/>
  </si>
  <si>
    <t>岗位酬金</t>
    <phoneticPr fontId="3" type="noConversion"/>
  </si>
  <si>
    <t>校内补贴</t>
    <phoneticPr fontId="3" type="noConversion"/>
  </si>
  <si>
    <t>失业保险</t>
    <phoneticPr fontId="3" type="noConversion"/>
  </si>
  <si>
    <t>原口径合计</t>
    <phoneticPr fontId="3" type="noConversion"/>
  </si>
  <si>
    <t>教授四级</t>
    <phoneticPr fontId="3" type="noConversion"/>
  </si>
  <si>
    <t>科员</t>
    <phoneticPr fontId="3" type="noConversion"/>
  </si>
  <si>
    <t>序号</t>
    <phoneticPr fontId="3" type="noConversion"/>
  </si>
  <si>
    <t>支部</t>
    <phoneticPr fontId="3" type="noConversion"/>
  </si>
  <si>
    <t>姓名</t>
    <phoneticPr fontId="3" type="noConversion"/>
  </si>
  <si>
    <t>行政职务</t>
    <phoneticPr fontId="3" type="noConversion"/>
  </si>
  <si>
    <t>岗位工资</t>
    <phoneticPr fontId="3" type="noConversion"/>
  </si>
  <si>
    <t>薪级工资</t>
    <phoneticPr fontId="3" type="noConversion"/>
  </si>
  <si>
    <t>职务津贴</t>
    <phoneticPr fontId="3" type="noConversion"/>
  </si>
  <si>
    <t>工改保留</t>
    <phoneticPr fontId="3" type="noConversion"/>
  </si>
  <si>
    <t>养老保险</t>
    <phoneticPr fontId="3" type="noConversion"/>
  </si>
  <si>
    <t>职业年金</t>
    <phoneticPr fontId="3" type="noConversion"/>
  </si>
  <si>
    <t>合计</t>
    <phoneticPr fontId="3" type="noConversion"/>
  </si>
  <si>
    <t>应纳税所得额</t>
    <phoneticPr fontId="3" type="noConversion"/>
  </si>
  <si>
    <t>原口径应纳税所得额</t>
    <phoneticPr fontId="3" type="noConversion"/>
  </si>
  <si>
    <t>原口径个税</t>
    <phoneticPr fontId="3" type="noConversion"/>
  </si>
  <si>
    <t>计算个税</t>
    <phoneticPr fontId="3" type="noConversion"/>
  </si>
  <si>
    <t>实际个税</t>
    <phoneticPr fontId="3" type="noConversion"/>
  </si>
  <si>
    <t>计算个税党费基数</t>
    <phoneticPr fontId="3" type="noConversion"/>
  </si>
  <si>
    <t>实际个税党费基数</t>
    <phoneticPr fontId="3" type="noConversion"/>
  </si>
  <si>
    <t>原口径党费基数</t>
    <phoneticPr fontId="3" type="noConversion"/>
  </si>
  <si>
    <t>原口径党费比例</t>
    <phoneticPr fontId="3" type="noConversion"/>
  </si>
  <si>
    <t>计算个税所交党费比例</t>
    <phoneticPr fontId="3" type="noConversion"/>
  </si>
  <si>
    <t>实际个税所交党费比例</t>
    <phoneticPr fontId="3" type="noConversion"/>
  </si>
  <si>
    <t>原口径党费</t>
    <phoneticPr fontId="3" type="noConversion"/>
  </si>
  <si>
    <t>副教授三级</t>
    <phoneticPr fontId="3" type="noConversion"/>
  </si>
  <si>
    <t>正处级</t>
    <phoneticPr fontId="3" type="noConversion"/>
  </si>
  <si>
    <t>计算个税党费</t>
    <phoneticPr fontId="3" type="noConversion"/>
  </si>
  <si>
    <t>实际个税党费</t>
    <phoneticPr fontId="3" type="noConversion"/>
  </si>
  <si>
    <t>计算个税党费与原口径党费差异</t>
    <phoneticPr fontId="3" type="noConversion"/>
  </si>
  <si>
    <t>实际个税党费与原口径党费差异</t>
    <phoneticPr fontId="3" type="noConversion"/>
  </si>
  <si>
    <t>计算个税党费与原口径党费差异</t>
  </si>
  <si>
    <t>实际个税党费与原口径党费差异</t>
  </si>
  <si>
    <t>2008.04-2010.12</t>
  </si>
  <si>
    <t>2008.04-2010.12</t>
    <phoneticPr fontId="2" type="noConversion"/>
  </si>
  <si>
    <t>2011.01-2014.12</t>
  </si>
  <si>
    <t>2011.01-2014.12</t>
    <phoneticPr fontId="2" type="noConversion"/>
  </si>
  <si>
    <t>2015.01-2016.08</t>
  </si>
  <si>
    <t>2015.01-2016.08</t>
    <phoneticPr fontId="2" type="noConversion"/>
  </si>
  <si>
    <t>合计</t>
    <phoneticPr fontId="2" type="noConversion"/>
  </si>
  <si>
    <t>党委组织部预计补交党费明细表</t>
    <phoneticPr fontId="2" type="noConversion"/>
  </si>
  <si>
    <t>备注：按暂定项目计算个税交纳党费与原口径相比讲师三级增加元，副教授三级月增加33.47元，教授四级月增加37.31元，正科级月增加28.77元，科员月增加18.51元，正处级月增加33.36元。在暂定项目下实际缴纳个税与原口径党费相比，讲师三级月增加49.97元，副教授三级月增加33.36元，教授四级月增加37.62元，正科级月增加27.76元，科员月增加17.43元，正处级月增加31.22元。</t>
    <phoneticPr fontId="3" type="noConversion"/>
  </si>
  <si>
    <t>个人所得税</t>
    <phoneticPr fontId="2" type="noConversion"/>
  </si>
  <si>
    <t>党费基数</t>
    <phoneticPr fontId="2" type="noConversion"/>
  </si>
  <si>
    <t>新标准党费基数项合计数</t>
    <phoneticPr fontId="2" type="noConversion"/>
  </si>
  <si>
    <t>旧标准党费基数项合计数</t>
    <phoneticPr fontId="2" type="noConversion"/>
  </si>
  <si>
    <t>个人所得税</t>
    <phoneticPr fontId="2" type="noConversion"/>
  </si>
  <si>
    <t>党费基数</t>
    <phoneticPr fontId="2" type="noConversion"/>
  </si>
  <si>
    <t>实缴党费</t>
    <phoneticPr fontId="2" type="noConversion"/>
  </si>
  <si>
    <t>应缴党费</t>
    <phoneticPr fontId="2" type="noConversion"/>
  </si>
  <si>
    <t>补缴差额</t>
    <phoneticPr fontId="2" type="noConversion"/>
  </si>
  <si>
    <t>月数</t>
    <phoneticPr fontId="2" type="noConversion"/>
  </si>
  <si>
    <t>应缴合计</t>
    <phoneticPr fontId="2" type="noConversion"/>
  </si>
  <si>
    <t>实缴合计</t>
    <phoneticPr fontId="2" type="noConversion"/>
  </si>
  <si>
    <t>补缴合计</t>
    <phoneticPr fontId="2" type="noConversion"/>
  </si>
  <si>
    <t>时间段</t>
    <phoneticPr fontId="8" type="noConversion"/>
  </si>
  <si>
    <t>2008年4月至20O8年12月</t>
    <phoneticPr fontId="8" type="noConversion"/>
  </si>
  <si>
    <r>
      <t>2009年1月至2009年12月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</si>
  <si>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r>
      <t>2010年1月至2010年12月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</si>
  <si>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r>
      <t>2011年1月至2011年12月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</si>
  <si>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r>
      <t>2012年1月至2012年12月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</si>
  <si>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r>
      <t>2013年1月至2013年12月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</si>
  <si>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r>
      <t>2014年1月至2014年12月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</si>
  <si>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r>
      <t>2015年1月至2015年12月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</si>
  <si>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r>
      <t>2016年1月至2016年6月</t>
    </r>
    <r>
      <rPr>
        <sz val="11"/>
        <color theme="1"/>
        <rFont val="宋体"/>
        <family val="3"/>
        <charset val="134"/>
        <scheme val="minor"/>
      </rPr>
      <t/>
    </r>
    <phoneticPr fontId="8" type="noConversion"/>
  </si>
  <si>
    <t>应纳税额</t>
    <rPh sb="0" eb="1">
      <t>ying na shui e</t>
    </rPh>
    <phoneticPr fontId="8" type="noConversion"/>
  </si>
  <si>
    <t xml:space="preserve"> 应纳税额</t>
    <rPh sb="1" eb="2">
      <t>ying na s</t>
    </rPh>
    <rPh sb="4" eb="5">
      <t>e</t>
    </rPh>
    <phoneticPr fontId="8" type="noConversion"/>
  </si>
  <si>
    <t>2016年7月至2016年12月</t>
    <phoneticPr fontId="8" type="noConversion"/>
  </si>
  <si>
    <t>新缴期间：</t>
    <phoneticPr fontId="8" type="noConversion"/>
  </si>
  <si>
    <t>补缴期间：</t>
    <phoneticPr fontId="8" type="noConversion"/>
  </si>
  <si>
    <t>姓名</t>
    <phoneticPr fontId="8" type="noConversion"/>
  </si>
  <si>
    <t>职工号</t>
    <phoneticPr fontId="8" type="noConversion"/>
  </si>
  <si>
    <t>备注：红色区域左侧空格需手动输入，红色区域右侧为自动生成，注意请勿改动公式！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</si>
</sst>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3" x14ac:knownFonts="1">
    <font>
      <sz val="11"/>
      <color theme="1"/>
      <name val="宋体"/>
      <charset val="134"/>
      <scheme val="minor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6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.5"/>
      <color rgb="FFFF0000"/>
      <name val="Times New Roman"/>
      <family val="1"/>
    </font>
    <font>
      <sz val="18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Border="1" applyAlignment="1" applyProtection="1">
      <alignment vertical="center" wrapText="1"/>
      <protection locked="0"/>
    </xf>
    <xf numFmtId="176" fontId="5" fillId="0" borderId="1" xfId="0" applyNumberFormat="1" applyFont="1" applyBorder="1" applyAlignment="1" applyProtection="1">
      <alignment vertical="center" wrapText="1"/>
      <protection locked="0"/>
    </xf>
    <xf numFmtId="10" fontId="5" fillId="0" borderId="1" xfId="0" applyNumberFormat="1" applyFont="1" applyBorder="1" applyAlignment="1" applyProtection="1">
      <alignment horizontal="right" vertical="center" wrapText="1"/>
      <protection locked="0"/>
    </xf>
    <xf numFmtId="177" fontId="5" fillId="0" borderId="1" xfId="0" applyNumberFormat="1" applyFont="1" applyBorder="1" applyAlignment="1" applyProtection="1">
      <alignment horizontal="right" vertical="center" wrapText="1"/>
      <protection locked="0"/>
    </xf>
    <xf numFmtId="176" fontId="0" fillId="0" borderId="1" xfId="0" applyNumberFormat="1" applyBorder="1" applyAlignment="1">
      <alignment vertical="center"/>
    </xf>
    <xf numFmtId="0" fontId="0" fillId="0" borderId="1" xfId="0" applyBorder="1"/>
    <xf numFmtId="177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>
      <alignment horizontal="center" vertical="center"/>
    </xf>
    <xf numFmtId="2" fontId="7" fillId="5" borderId="1" xfId="0" applyNumberFormat="1" applyFont="1" applyFill="1" applyBorder="1" applyAlignment="1">
      <alignment vertical="center"/>
    </xf>
    <xf numFmtId="2" fontId="0" fillId="5" borderId="1" xfId="0" applyNumberForma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77" fontId="0" fillId="0" borderId="1" xfId="0" applyNumberFormat="1" applyBorder="1"/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/>
    <xf numFmtId="0" fontId="7" fillId="7" borderId="1" xfId="0" applyFont="1" applyFill="1" applyBorder="1" applyAlignment="1">
      <alignment horizontal="center"/>
    </xf>
    <xf numFmtId="177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77" fontId="0" fillId="6" borderId="1" xfId="0" applyNumberFormat="1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10" fillId="3" borderId="1" xfId="0" applyFont="1" applyFill="1" applyBorder="1" applyAlignment="1">
      <alignment horizontal="center"/>
    </xf>
    <xf numFmtId="177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" fillId="3" borderId="0" xfId="0" applyFont="1" applyFill="1" applyAlignment="1">
      <alignment horizontal="left"/>
    </xf>
    <xf numFmtId="0" fontId="0" fillId="5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tabSelected="1" zoomScaleNormal="100" workbookViewId="0">
      <selection activeCell="A20" sqref="A20:XFD20"/>
    </sheetView>
  </sheetViews>
  <sheetFormatPr defaultColWidth="8.875" defaultRowHeight="13.5" x14ac:dyDescent="0.15"/>
  <cols>
    <col min="3" max="3" width="20.875" style="18" customWidth="1"/>
    <col min="4" max="4" width="13.125" customWidth="1"/>
    <col min="10" max="10" width="12.375" customWidth="1"/>
    <col min="15" max="15" width="12.5" style="50" customWidth="1"/>
    <col min="16" max="16" width="10.125" style="42" customWidth="1"/>
    <col min="17" max="17" width="11.125" style="37" customWidth="1"/>
    <col min="18" max="18" width="10.875" customWidth="1"/>
    <col min="19" max="19" width="8.875" style="53"/>
    <col min="24" max="24" width="12.625" style="37" customWidth="1"/>
    <col min="25" max="25" width="9.5" style="18" customWidth="1"/>
    <col min="26" max="26" width="8.875" style="18"/>
  </cols>
  <sheetData>
    <row r="1" spans="1:29" ht="18.75" x14ac:dyDescent="0.25">
      <c r="A1" s="58" t="s">
        <v>156</v>
      </c>
      <c r="B1" s="58"/>
      <c r="C1" s="58"/>
      <c r="Q1" s="51"/>
      <c r="X1" s="51"/>
      <c r="Y1" s="51"/>
      <c r="Z1" s="51"/>
    </row>
    <row r="2" spans="1:29" s="51" customFormat="1" x14ac:dyDescent="0.15">
      <c r="A2" s="26" t="s">
        <v>157</v>
      </c>
      <c r="B2" s="26" t="s">
        <v>158</v>
      </c>
      <c r="C2" s="26" t="s">
        <v>142</v>
      </c>
      <c r="D2" s="2" t="s">
        <v>5</v>
      </c>
      <c r="E2" s="43" t="s">
        <v>6</v>
      </c>
      <c r="F2" s="43" t="s">
        <v>7</v>
      </c>
      <c r="G2" s="43" t="s">
        <v>8</v>
      </c>
      <c r="H2" s="44" t="s">
        <v>9</v>
      </c>
      <c r="I2" s="43" t="s">
        <v>10</v>
      </c>
      <c r="J2" s="44" t="s">
        <v>11</v>
      </c>
      <c r="K2" s="44" t="s">
        <v>12</v>
      </c>
      <c r="L2" s="45" t="s">
        <v>13</v>
      </c>
      <c r="M2" s="45" t="s">
        <v>14</v>
      </c>
      <c r="N2" s="45" t="s">
        <v>15</v>
      </c>
      <c r="O2" s="46" t="s">
        <v>131</v>
      </c>
      <c r="P2" s="40" t="s">
        <v>152</v>
      </c>
      <c r="Q2" s="39" t="s">
        <v>129</v>
      </c>
      <c r="R2" s="52" t="s">
        <v>130</v>
      </c>
      <c r="S2" s="54" t="s">
        <v>136</v>
      </c>
      <c r="T2" s="26" t="s">
        <v>138</v>
      </c>
      <c r="U2" s="26" t="s">
        <v>139</v>
      </c>
      <c r="V2" s="26" t="s">
        <v>132</v>
      </c>
      <c r="W2" s="47" t="s">
        <v>153</v>
      </c>
      <c r="X2" s="29" t="s">
        <v>133</v>
      </c>
      <c r="Y2" s="29" t="s">
        <v>134</v>
      </c>
      <c r="Z2" s="33" t="s">
        <v>135</v>
      </c>
      <c r="AA2" s="48" t="s">
        <v>140</v>
      </c>
      <c r="AB2" s="29" t="s">
        <v>137</v>
      </c>
      <c r="AC2" s="35" t="s">
        <v>141</v>
      </c>
    </row>
    <row r="3" spans="1:29" ht="20.100000000000001" customHeight="1" x14ac:dyDescent="0.15">
      <c r="A3" s="14"/>
      <c r="B3" s="14"/>
      <c r="C3" s="26" t="s">
        <v>143</v>
      </c>
      <c r="D3" s="8"/>
      <c r="E3" s="31"/>
      <c r="F3" s="31"/>
      <c r="G3" s="31"/>
      <c r="H3" s="31"/>
      <c r="I3" s="31"/>
      <c r="J3" s="31"/>
      <c r="K3" s="31"/>
      <c r="L3" s="31"/>
      <c r="M3" s="31"/>
      <c r="N3" s="31"/>
      <c r="O3" s="49">
        <f>(E3+F3+G3+H3+I3+J3-L3-M3-N3)</f>
        <v>0</v>
      </c>
      <c r="P3" s="41">
        <f>IF(O3&lt;3500,0,O3-3500)</f>
        <v>0</v>
      </c>
      <c r="Q3" s="31">
        <f>IF(P3&lt;=1500,P3*0.03,IF(P3&lt;=4500,P3*0.1-105,IF(P3&lt;=9000,P3*0.2-555,IF(P3&lt;=35000,P3*0.25-1005,IF(P3&lt;=55000,P3*0.3-2755,IF(P3&lt;=80000,P3*0.35-5505,P3*0.45-13505))))))</f>
        <v>0</v>
      </c>
      <c r="R3" s="15">
        <f>(O3-Q3)</f>
        <v>0</v>
      </c>
      <c r="S3" s="55">
        <f>IF(R3&lt;=3000,R3*0.005,IF(R3&lt;=5000,R3*0.01,IF(R3&lt;=10000,R3*0.015,R3*0.02)))</f>
        <v>0</v>
      </c>
      <c r="T3" s="38">
        <v>9</v>
      </c>
      <c r="U3" s="38">
        <f>(S3*T3)</f>
        <v>0</v>
      </c>
      <c r="V3" s="15">
        <f>(E3+F3+G3+I3)</f>
        <v>0</v>
      </c>
      <c r="W3" s="41">
        <f>IF(V3&lt;3500,0,V3-3500)</f>
        <v>0</v>
      </c>
      <c r="X3" s="31">
        <f>IF(W3&lt;=1500,W3*0.03,IF(W3&lt;=4500,W3*0.1-105,IF(W3&lt;=9000,W3*0.2-555,IF(W3&lt;=35000,W3*0.25-1005,IF(W3&lt;=55000,W3*0.3-2755,IF(W3&lt;=80000,W3*0.35-5505,W3*0.45-13505))))))</f>
        <v>0</v>
      </c>
      <c r="Y3" s="15">
        <f>(V3-X3)</f>
        <v>0</v>
      </c>
      <c r="Z3" s="34">
        <f>IF(Y3&lt;=3000,Y3*0.005,IF(Y3&lt;=5000,Y3*0.01,IF(Y3&lt;=10000,Y3*0.015,Y3*0.02)))</f>
        <v>0</v>
      </c>
      <c r="AA3" s="38">
        <f>(Z3*T3)</f>
        <v>0</v>
      </c>
      <c r="AB3" s="15">
        <f t="shared" ref="AB3:AB8" si="0">(S3-Z3)</f>
        <v>0</v>
      </c>
      <c r="AC3" s="36">
        <f t="shared" ref="AC3:AC11" si="1">(U3-AA3)</f>
        <v>0</v>
      </c>
    </row>
    <row r="4" spans="1:29" ht="20.100000000000001" customHeight="1" x14ac:dyDescent="0.15">
      <c r="A4" s="14"/>
      <c r="B4" s="14"/>
      <c r="C4" s="26" t="s">
        <v>144</v>
      </c>
      <c r="D4" s="8"/>
      <c r="E4" s="31"/>
      <c r="F4" s="31"/>
      <c r="G4" s="31"/>
      <c r="H4" s="31"/>
      <c r="I4" s="31"/>
      <c r="J4" s="31"/>
      <c r="K4" s="31"/>
      <c r="L4" s="31"/>
      <c r="M4" s="31"/>
      <c r="N4" s="31"/>
      <c r="O4" s="49">
        <f t="shared" ref="O4:O11" si="2">(E4+F4+G4+H4+I4+J4-L4-M4-N4)</f>
        <v>0</v>
      </c>
      <c r="P4" s="41">
        <f t="shared" ref="P4:P11" si="3">IF(O4&lt;3500,0,O4-3500)</f>
        <v>0</v>
      </c>
      <c r="Q4" s="31">
        <f t="shared" ref="Q4:Q11" si="4">IF(P4&lt;=1500,P4*0.03,IF(P4&lt;=4500,P4*0.1-105,IF(P4&lt;=9000,P4*0.2-555,IF(P4&lt;=35000,P4*0.25-1005,IF(P4&lt;=55000,P4*0.3-2755,IF(P4&lt;=80000,P4*0.35-5505,P4*0.45-13505))))))</f>
        <v>0</v>
      </c>
      <c r="R4" s="15">
        <f t="shared" ref="R4:R8" si="5">(O4-Q4)</f>
        <v>0</v>
      </c>
      <c r="S4" s="55">
        <f t="shared" ref="S4:S8" si="6">IF(R4&lt;=3000,R4*0.005,IF(R4&lt;=5000,R4*0.01,IF(R4&lt;=10000,R4*0.015,R4*0.02)))</f>
        <v>0</v>
      </c>
      <c r="T4" s="38">
        <v>12</v>
      </c>
      <c r="U4" s="38">
        <f t="shared" ref="U4:U8" si="7">(S4*T4)</f>
        <v>0</v>
      </c>
      <c r="V4" s="15">
        <f t="shared" ref="V4:V8" si="8">(E4+F4+G4+I4)</f>
        <v>0</v>
      </c>
      <c r="W4" s="41">
        <f t="shared" ref="W4:W11" si="9">IF(V4&lt;3500,0,V4-3500)</f>
        <v>0</v>
      </c>
      <c r="X4" s="31">
        <f t="shared" ref="X4:X11" si="10">IF(W4&lt;=1500,W4*0.03,IF(W4&lt;=4500,W4*0.1-105,IF(W4&lt;=9000,W4*0.2-555,IF(W4&lt;=35000,W4*0.25-1005,IF(W4&lt;=55000,W4*0.3-2755,IF(W4&lt;=80000,W4*0.35-5505,W4*0.45-13505))))))</f>
        <v>0</v>
      </c>
      <c r="Y4" s="15">
        <f t="shared" ref="Y4:Y11" si="11">(V4-X4)</f>
        <v>0</v>
      </c>
      <c r="Z4" s="34">
        <f t="shared" ref="Z4:Z8" si="12">IF(Y4&lt;=3000,Y4*0.005,IF(Y4&lt;=5000,Y4*0.01,IF(Y4&lt;=10000,Y4*0.015,Y4*0.02)))</f>
        <v>0</v>
      </c>
      <c r="AA4" s="38">
        <f t="shared" ref="AA4:AA8" si="13">(Z4*T4)</f>
        <v>0</v>
      </c>
      <c r="AB4" s="15">
        <f t="shared" si="0"/>
        <v>0</v>
      </c>
      <c r="AC4" s="36">
        <f t="shared" si="1"/>
        <v>0</v>
      </c>
    </row>
    <row r="5" spans="1:29" ht="20.100000000000001" customHeight="1" x14ac:dyDescent="0.15">
      <c r="A5" s="14"/>
      <c r="B5" s="14"/>
      <c r="C5" s="26" t="s">
        <v>145</v>
      </c>
      <c r="D5" s="8"/>
      <c r="E5" s="31"/>
      <c r="F5" s="31"/>
      <c r="G5" s="31"/>
      <c r="H5" s="31"/>
      <c r="I5" s="31"/>
      <c r="J5" s="31"/>
      <c r="K5" s="31"/>
      <c r="L5" s="31"/>
      <c r="M5" s="31"/>
      <c r="N5" s="31"/>
      <c r="O5" s="49">
        <f t="shared" si="2"/>
        <v>0</v>
      </c>
      <c r="P5" s="41">
        <f t="shared" si="3"/>
        <v>0</v>
      </c>
      <c r="Q5" s="31">
        <f t="shared" si="4"/>
        <v>0</v>
      </c>
      <c r="R5" s="15">
        <f t="shared" si="5"/>
        <v>0</v>
      </c>
      <c r="S5" s="55">
        <f t="shared" si="6"/>
        <v>0</v>
      </c>
      <c r="T5" s="38">
        <v>12</v>
      </c>
      <c r="U5" s="38">
        <f t="shared" si="7"/>
        <v>0</v>
      </c>
      <c r="V5" s="15">
        <f t="shared" si="8"/>
        <v>0</v>
      </c>
      <c r="W5" s="41">
        <f t="shared" si="9"/>
        <v>0</v>
      </c>
      <c r="X5" s="31">
        <f t="shared" si="10"/>
        <v>0</v>
      </c>
      <c r="Y5" s="15">
        <f t="shared" si="11"/>
        <v>0</v>
      </c>
      <c r="Z5" s="34">
        <f t="shared" si="12"/>
        <v>0</v>
      </c>
      <c r="AA5" s="38">
        <f t="shared" si="13"/>
        <v>0</v>
      </c>
      <c r="AB5" s="15">
        <f t="shared" si="0"/>
        <v>0</v>
      </c>
      <c r="AC5" s="36">
        <f t="shared" si="1"/>
        <v>0</v>
      </c>
    </row>
    <row r="6" spans="1:29" ht="20.100000000000001" customHeight="1" x14ac:dyDescent="0.15">
      <c r="A6" s="14"/>
      <c r="B6" s="14"/>
      <c r="C6" s="26" t="s">
        <v>146</v>
      </c>
      <c r="D6" s="8"/>
      <c r="E6" s="31"/>
      <c r="F6" s="31"/>
      <c r="G6" s="31"/>
      <c r="H6" s="31"/>
      <c r="I6" s="31"/>
      <c r="J6" s="31"/>
      <c r="K6" s="31"/>
      <c r="L6" s="31"/>
      <c r="M6" s="31"/>
      <c r="N6" s="31"/>
      <c r="O6" s="49">
        <f t="shared" si="2"/>
        <v>0</v>
      </c>
      <c r="P6" s="41">
        <f t="shared" si="3"/>
        <v>0</v>
      </c>
      <c r="Q6" s="31">
        <f t="shared" si="4"/>
        <v>0</v>
      </c>
      <c r="R6" s="15">
        <f t="shared" si="5"/>
        <v>0</v>
      </c>
      <c r="S6" s="55">
        <f t="shared" si="6"/>
        <v>0</v>
      </c>
      <c r="T6" s="38">
        <v>12</v>
      </c>
      <c r="U6" s="38">
        <f t="shared" si="7"/>
        <v>0</v>
      </c>
      <c r="V6" s="15">
        <f t="shared" si="8"/>
        <v>0</v>
      </c>
      <c r="W6" s="41">
        <f t="shared" si="9"/>
        <v>0</v>
      </c>
      <c r="X6" s="31">
        <f t="shared" si="10"/>
        <v>0</v>
      </c>
      <c r="Y6" s="15">
        <f t="shared" si="11"/>
        <v>0</v>
      </c>
      <c r="Z6" s="34">
        <f t="shared" si="12"/>
        <v>0</v>
      </c>
      <c r="AA6" s="38">
        <f t="shared" si="13"/>
        <v>0</v>
      </c>
      <c r="AB6" s="15">
        <f t="shared" si="0"/>
        <v>0</v>
      </c>
      <c r="AC6" s="36">
        <f t="shared" si="1"/>
        <v>0</v>
      </c>
    </row>
    <row r="7" spans="1:29" ht="20.100000000000001" customHeight="1" x14ac:dyDescent="0.15">
      <c r="A7" s="14"/>
      <c r="B7" s="14"/>
      <c r="C7" s="26" t="s">
        <v>147</v>
      </c>
      <c r="D7" s="8"/>
      <c r="E7" s="31"/>
      <c r="F7" s="31"/>
      <c r="G7" s="31"/>
      <c r="H7" s="31"/>
      <c r="I7" s="31"/>
      <c r="J7" s="31"/>
      <c r="K7" s="31"/>
      <c r="L7" s="31"/>
      <c r="M7" s="31"/>
      <c r="N7" s="31"/>
      <c r="O7" s="49">
        <f t="shared" si="2"/>
        <v>0</v>
      </c>
      <c r="P7" s="41">
        <f t="shared" si="3"/>
        <v>0</v>
      </c>
      <c r="Q7" s="31">
        <f t="shared" si="4"/>
        <v>0</v>
      </c>
      <c r="R7" s="15">
        <f t="shared" si="5"/>
        <v>0</v>
      </c>
      <c r="S7" s="55">
        <f t="shared" si="6"/>
        <v>0</v>
      </c>
      <c r="T7" s="38">
        <v>12</v>
      </c>
      <c r="U7" s="38">
        <f t="shared" si="7"/>
        <v>0</v>
      </c>
      <c r="V7" s="15">
        <f t="shared" si="8"/>
        <v>0</v>
      </c>
      <c r="W7" s="41">
        <f t="shared" si="9"/>
        <v>0</v>
      </c>
      <c r="X7" s="31">
        <f t="shared" si="10"/>
        <v>0</v>
      </c>
      <c r="Y7" s="15">
        <f t="shared" si="11"/>
        <v>0</v>
      </c>
      <c r="Z7" s="34">
        <f t="shared" si="12"/>
        <v>0</v>
      </c>
      <c r="AA7" s="38">
        <f t="shared" si="13"/>
        <v>0</v>
      </c>
      <c r="AB7" s="15">
        <f t="shared" si="0"/>
        <v>0</v>
      </c>
      <c r="AC7" s="36">
        <f t="shared" si="1"/>
        <v>0</v>
      </c>
    </row>
    <row r="8" spans="1:29" ht="20.100000000000001" customHeight="1" x14ac:dyDescent="0.15">
      <c r="A8" s="14"/>
      <c r="B8" s="14"/>
      <c r="C8" s="26" t="s">
        <v>148</v>
      </c>
      <c r="D8" s="8"/>
      <c r="E8" s="31"/>
      <c r="F8" s="31"/>
      <c r="G8" s="31"/>
      <c r="H8" s="31"/>
      <c r="I8" s="31"/>
      <c r="J8" s="31"/>
      <c r="K8" s="31"/>
      <c r="L8" s="31"/>
      <c r="M8" s="31"/>
      <c r="N8" s="31"/>
      <c r="O8" s="49">
        <f t="shared" si="2"/>
        <v>0</v>
      </c>
      <c r="P8" s="41">
        <f t="shared" si="3"/>
        <v>0</v>
      </c>
      <c r="Q8" s="31">
        <f t="shared" si="4"/>
        <v>0</v>
      </c>
      <c r="R8" s="15">
        <f t="shared" si="5"/>
        <v>0</v>
      </c>
      <c r="S8" s="55">
        <f t="shared" si="6"/>
        <v>0</v>
      </c>
      <c r="T8" s="38">
        <v>12</v>
      </c>
      <c r="U8" s="38">
        <f t="shared" si="7"/>
        <v>0</v>
      </c>
      <c r="V8" s="15">
        <f t="shared" si="8"/>
        <v>0</v>
      </c>
      <c r="W8" s="41">
        <f t="shared" si="9"/>
        <v>0</v>
      </c>
      <c r="X8" s="31">
        <f t="shared" si="10"/>
        <v>0</v>
      </c>
      <c r="Y8" s="15">
        <f t="shared" si="11"/>
        <v>0</v>
      </c>
      <c r="Z8" s="34">
        <f t="shared" si="12"/>
        <v>0</v>
      </c>
      <c r="AA8" s="38">
        <f t="shared" si="13"/>
        <v>0</v>
      </c>
      <c r="AB8" s="15">
        <f t="shared" si="0"/>
        <v>0</v>
      </c>
      <c r="AC8" s="36">
        <f t="shared" si="1"/>
        <v>0</v>
      </c>
    </row>
    <row r="9" spans="1:29" ht="20.100000000000001" customHeight="1" x14ac:dyDescent="0.15">
      <c r="A9" s="14"/>
      <c r="B9" s="14"/>
      <c r="C9" s="26" t="s">
        <v>149</v>
      </c>
      <c r="D9" s="8"/>
      <c r="E9" s="31"/>
      <c r="F9" s="31"/>
      <c r="G9" s="31"/>
      <c r="H9" s="31"/>
      <c r="I9" s="31"/>
      <c r="J9" s="31"/>
      <c r="K9" s="31"/>
      <c r="L9" s="31"/>
      <c r="M9" s="31"/>
      <c r="N9" s="31"/>
      <c r="O9" s="49">
        <f t="shared" si="2"/>
        <v>0</v>
      </c>
      <c r="P9" s="41">
        <f t="shared" si="3"/>
        <v>0</v>
      </c>
      <c r="Q9" s="31">
        <f t="shared" si="4"/>
        <v>0</v>
      </c>
      <c r="R9" s="15">
        <f t="shared" ref="R9:R10" si="14">(O9-Q9)</f>
        <v>0</v>
      </c>
      <c r="S9" s="55">
        <f t="shared" ref="S9" si="15">IF(R9&lt;=3000,R9*0.005,IF(R9&lt;=5000,R9*0.01,IF(R9&lt;=10000,R9*0.015,R9*0.02)))</f>
        <v>0</v>
      </c>
      <c r="T9" s="38">
        <v>12</v>
      </c>
      <c r="U9" s="38">
        <f t="shared" ref="U9:U10" si="16">(S9*T9)</f>
        <v>0</v>
      </c>
      <c r="V9" s="15">
        <f t="shared" ref="V9:V10" si="17">(E9+F9+G9+I9)</f>
        <v>0</v>
      </c>
      <c r="W9" s="41">
        <f t="shared" si="9"/>
        <v>0</v>
      </c>
      <c r="X9" s="31">
        <f t="shared" si="10"/>
        <v>0</v>
      </c>
      <c r="Y9" s="15">
        <f t="shared" si="11"/>
        <v>0</v>
      </c>
      <c r="Z9" s="34">
        <f t="shared" ref="Z9:Z10" si="18">IF(Y9&lt;=3000,Y9*0.005,IF(Y9&lt;=5000,Y9*0.01,IF(Y9&lt;=10000,Y9*0.015,Y9*0.02)))</f>
        <v>0</v>
      </c>
      <c r="AA9" s="38">
        <f t="shared" ref="AA9:AA10" si="19">(Z9*T9)</f>
        <v>0</v>
      </c>
      <c r="AB9" s="15">
        <f t="shared" ref="AB9:AB10" si="20">(S9-Z9)</f>
        <v>0</v>
      </c>
      <c r="AC9" s="36">
        <f t="shared" si="1"/>
        <v>0</v>
      </c>
    </row>
    <row r="10" spans="1:29" ht="20.100000000000001" customHeight="1" x14ac:dyDescent="0.15">
      <c r="A10" s="14"/>
      <c r="B10" s="14"/>
      <c r="C10" s="26" t="s">
        <v>150</v>
      </c>
      <c r="D10" s="8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49">
        <f t="shared" si="2"/>
        <v>0</v>
      </c>
      <c r="P10" s="41">
        <f t="shared" si="3"/>
        <v>0</v>
      </c>
      <c r="Q10" s="31">
        <f t="shared" si="4"/>
        <v>0</v>
      </c>
      <c r="R10" s="15">
        <f t="shared" si="14"/>
        <v>0</v>
      </c>
      <c r="S10" s="55">
        <f>IF(R10&lt;=3000,R10*0.005,IF(R10&lt;=5000,R10*0.01,IF(R10&lt;=10000,R10*0.015,R10*0.02)))</f>
        <v>0</v>
      </c>
      <c r="T10" s="38">
        <v>12</v>
      </c>
      <c r="U10" s="38">
        <f t="shared" si="16"/>
        <v>0</v>
      </c>
      <c r="V10" s="15">
        <f t="shared" si="17"/>
        <v>0</v>
      </c>
      <c r="W10" s="41">
        <f t="shared" si="9"/>
        <v>0</v>
      </c>
      <c r="X10" s="31">
        <f t="shared" si="10"/>
        <v>0</v>
      </c>
      <c r="Y10" s="15">
        <f t="shared" si="11"/>
        <v>0</v>
      </c>
      <c r="Z10" s="34">
        <f t="shared" si="18"/>
        <v>0</v>
      </c>
      <c r="AA10" s="38">
        <f t="shared" si="19"/>
        <v>0</v>
      </c>
      <c r="AB10" s="15">
        <f t="shared" si="20"/>
        <v>0</v>
      </c>
      <c r="AC10" s="36">
        <f t="shared" si="1"/>
        <v>0</v>
      </c>
    </row>
    <row r="11" spans="1:29" ht="20.100000000000001" customHeight="1" x14ac:dyDescent="0.15">
      <c r="A11" s="14"/>
      <c r="B11" s="14"/>
      <c r="C11" s="26" t="s">
        <v>151</v>
      </c>
      <c r="D11" s="8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49">
        <f t="shared" si="2"/>
        <v>0</v>
      </c>
      <c r="P11" s="41">
        <f t="shared" si="3"/>
        <v>0</v>
      </c>
      <c r="Q11" s="31">
        <f t="shared" si="4"/>
        <v>0</v>
      </c>
      <c r="R11" s="15">
        <f t="shared" ref="R11" si="21">(O11-Q11)</f>
        <v>0</v>
      </c>
      <c r="S11" s="55">
        <f t="shared" ref="S11" si="22">IF(R11&lt;=3000,R11*0.005,IF(R11&lt;=5000,R11*0.01,IF(R11&lt;=10000,R11*0.015,R11*0.02)))</f>
        <v>0</v>
      </c>
      <c r="T11" s="38">
        <v>6</v>
      </c>
      <c r="U11" s="38">
        <f t="shared" ref="U11" si="23">(S11*T11)</f>
        <v>0</v>
      </c>
      <c r="V11" s="15">
        <f t="shared" ref="V11" si="24">(E11+F11+G11+I11)</f>
        <v>0</v>
      </c>
      <c r="W11" s="41">
        <f t="shared" si="9"/>
        <v>0</v>
      </c>
      <c r="X11" s="31">
        <f t="shared" si="10"/>
        <v>0</v>
      </c>
      <c r="Y11" s="15">
        <f t="shared" si="11"/>
        <v>0</v>
      </c>
      <c r="Z11" s="34">
        <f t="shared" ref="Z11" si="25">IF(Y11&lt;=3000,Y11*0.005,IF(Y11&lt;=5000,Y11*0.01,IF(Y11&lt;=10000,Y11*0.015,Y11*0.02)))</f>
        <v>0</v>
      </c>
      <c r="AA11" s="38">
        <f t="shared" ref="AA11" si="26">(Z11*T11)</f>
        <v>0</v>
      </c>
      <c r="AB11" s="15">
        <f t="shared" ref="AB11" si="27">(S11-Z11)</f>
        <v>0</v>
      </c>
      <c r="AC11" s="36">
        <f t="shared" si="1"/>
        <v>0</v>
      </c>
    </row>
    <row r="12" spans="1:29" x14ac:dyDescent="0.15">
      <c r="O12" s="51"/>
      <c r="AC12" s="68">
        <f>SUM(AC3:AC11)</f>
        <v>0</v>
      </c>
    </row>
    <row r="13" spans="1:29" x14ac:dyDescent="0.15">
      <c r="C13" s="51"/>
      <c r="O13" s="51"/>
      <c r="Q13" s="51"/>
      <c r="X13" s="51"/>
      <c r="Y13" s="51"/>
      <c r="Z13" s="51"/>
      <c r="AC13" s="67"/>
    </row>
    <row r="14" spans="1:29" x14ac:dyDescent="0.15">
      <c r="C14" s="51"/>
      <c r="O14" s="51"/>
      <c r="Q14" s="51"/>
      <c r="X14" s="51"/>
      <c r="Y14" s="51"/>
      <c r="Z14" s="51"/>
      <c r="AC14" s="67"/>
    </row>
    <row r="15" spans="1:29" x14ac:dyDescent="0.15">
      <c r="C15" s="51"/>
      <c r="O15" s="51"/>
      <c r="Q15" s="51"/>
      <c r="X15" s="51"/>
      <c r="Y15" s="51"/>
      <c r="Z15" s="51"/>
      <c r="AC15" s="67"/>
    </row>
    <row r="16" spans="1:29" ht="18.75" x14ac:dyDescent="0.25">
      <c r="A16" s="58" t="s">
        <v>155</v>
      </c>
      <c r="B16" s="58"/>
      <c r="C16" s="58"/>
      <c r="O16" s="51"/>
    </row>
    <row r="17" spans="1:29" s="51" customFormat="1" x14ac:dyDescent="0.15">
      <c r="A17" s="26" t="s">
        <v>157</v>
      </c>
      <c r="B17" s="26" t="s">
        <v>158</v>
      </c>
      <c r="C17" s="26" t="s">
        <v>142</v>
      </c>
      <c r="D17" s="2" t="s">
        <v>5</v>
      </c>
      <c r="E17" s="43" t="s">
        <v>6</v>
      </c>
      <c r="F17" s="43" t="s">
        <v>7</v>
      </c>
      <c r="G17" s="43" t="s">
        <v>8</v>
      </c>
      <c r="H17" s="44" t="s">
        <v>9</v>
      </c>
      <c r="I17" s="43" t="s">
        <v>10</v>
      </c>
      <c r="J17" s="44" t="s">
        <v>11</v>
      </c>
      <c r="K17" s="44" t="s">
        <v>12</v>
      </c>
      <c r="L17" s="45" t="s">
        <v>13</v>
      </c>
      <c r="M17" s="45" t="s">
        <v>14</v>
      </c>
      <c r="N17" s="45" t="s">
        <v>15</v>
      </c>
      <c r="O17" s="46" t="s">
        <v>131</v>
      </c>
      <c r="P17" s="40" t="s">
        <v>152</v>
      </c>
      <c r="Q17" s="39" t="s">
        <v>129</v>
      </c>
      <c r="R17" s="52" t="s">
        <v>130</v>
      </c>
      <c r="S17" s="54" t="s">
        <v>136</v>
      </c>
      <c r="T17" s="26" t="s">
        <v>138</v>
      </c>
      <c r="U17" s="26" t="s">
        <v>139</v>
      </c>
      <c r="V17" s="26" t="s">
        <v>132</v>
      </c>
      <c r="W17" s="47" t="s">
        <v>153</v>
      </c>
      <c r="X17" s="29" t="s">
        <v>129</v>
      </c>
      <c r="Y17" s="29" t="s">
        <v>130</v>
      </c>
      <c r="Z17" s="33" t="s">
        <v>135</v>
      </c>
      <c r="AA17" s="48" t="s">
        <v>140</v>
      </c>
      <c r="AB17" s="29" t="s">
        <v>137</v>
      </c>
      <c r="AC17" s="35" t="s">
        <v>141</v>
      </c>
    </row>
    <row r="18" spans="1:29" ht="20.100000000000001" customHeight="1" x14ac:dyDescent="0.15">
      <c r="A18" s="14"/>
      <c r="B18" s="14"/>
      <c r="C18" s="26" t="s">
        <v>154</v>
      </c>
      <c r="D18" s="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49">
        <f t="shared" ref="O18" si="28">(E18+F18+G18+H18+I18+J18-L18-M18-N18)</f>
        <v>0</v>
      </c>
      <c r="P18" s="41">
        <f t="shared" ref="P18" si="29">IF(O18&lt;3500,0,O18-3500)</f>
        <v>0</v>
      </c>
      <c r="Q18" s="31">
        <f t="shared" ref="Q18" si="30">IF(P18&lt;=1500,P18*0.03,IF(P18&lt;=4500,P18*0.1-105,IF(P18&lt;=9000,P18*0.2-555,IF(P18&lt;=35000,P18*0.25-1005,IF(P18&lt;=55000,P18*0.3-2755,IF(P18&lt;=80000,P18*0.35-5505,P18*0.45-13505))))))</f>
        <v>0</v>
      </c>
      <c r="R18" s="15">
        <f t="shared" ref="R18" si="31">(O18-Q18)</f>
        <v>0</v>
      </c>
      <c r="S18" s="55">
        <f t="shared" ref="S18" si="32">IF(R18&lt;=3000,R18*0.005,IF(R18&lt;=5000,R18*0.01,IF(R18&lt;=10000,R18*0.015,R18*0.02)))</f>
        <v>0</v>
      </c>
      <c r="T18" s="52">
        <v>6</v>
      </c>
      <c r="U18" s="52">
        <f t="shared" ref="U18" si="33">(S18*T18)</f>
        <v>0</v>
      </c>
      <c r="V18" s="15">
        <f t="shared" ref="V18" si="34">(E18+F18+G18+I18)</f>
        <v>0</v>
      </c>
      <c r="W18" s="41">
        <f t="shared" ref="W18" si="35">IF(V18&lt;3500,0,V18-3500)</f>
        <v>0</v>
      </c>
      <c r="X18" s="31">
        <f t="shared" ref="X18" si="36">IF(W18&lt;=1500,W18*0.03,IF(W18&lt;=4500,W18*0.1-105,IF(W18&lt;=9000,W18*0.2-555,IF(W18&lt;=35000,W18*0.25-1005,IF(W18&lt;=55000,W18*0.3-2755,IF(W18&lt;=80000,W18*0.35-5505,W18*0.45-13505))))))</f>
        <v>0</v>
      </c>
      <c r="Y18" s="15">
        <f t="shared" ref="Y18" si="37">(V18-X18)</f>
        <v>0</v>
      </c>
      <c r="Z18" s="34">
        <f t="shared" ref="Z18" si="38">IF(Y18&lt;=3000,Y18*0.005,IF(Y18&lt;=5000,Y18*0.01,IF(Y18&lt;=10000,Y18*0.015,Y18*0.02)))</f>
        <v>0</v>
      </c>
      <c r="AA18" s="52">
        <f t="shared" ref="AA18" si="39">(Z18*T18)</f>
        <v>0</v>
      </c>
      <c r="AB18" s="15">
        <f t="shared" ref="AB18" si="40">(S18-Z18)</f>
        <v>0</v>
      </c>
      <c r="AC18" s="36">
        <f>(U18-AA18)</f>
        <v>0</v>
      </c>
    </row>
    <row r="19" spans="1:29" x14ac:dyDescent="0.15">
      <c r="O19" s="51"/>
      <c r="AC19" s="57">
        <f>(AC12+AC18)</f>
        <v>0</v>
      </c>
    </row>
    <row r="20" spans="1:29" x14ac:dyDescent="0.15">
      <c r="C20" s="56"/>
      <c r="O20" s="56"/>
      <c r="Q20" s="56"/>
      <c r="X20" s="56"/>
      <c r="Y20" s="56"/>
      <c r="Z20" s="56"/>
      <c r="AC20" s="57"/>
    </row>
    <row r="21" spans="1:29" x14ac:dyDescent="0.15">
      <c r="C21" s="56"/>
      <c r="O21" s="56"/>
      <c r="Q21" s="56"/>
      <c r="X21" s="56"/>
      <c r="Y21" s="56"/>
      <c r="Z21" s="56"/>
      <c r="AC21" s="57"/>
    </row>
    <row r="22" spans="1:29" x14ac:dyDescent="0.15">
      <c r="O22" s="51"/>
    </row>
    <row r="23" spans="1:29" ht="23.25" customHeight="1" x14ac:dyDescent="0.25">
      <c r="A23" s="66" t="s">
        <v>159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29" x14ac:dyDescent="0.15">
      <c r="O24" s="51"/>
    </row>
    <row r="25" spans="1:29" x14ac:dyDescent="0.15">
      <c r="O25" s="51"/>
    </row>
    <row r="26" spans="1:29" x14ac:dyDescent="0.15">
      <c r="O26" s="51"/>
    </row>
    <row r="27" spans="1:29" x14ac:dyDescent="0.15">
      <c r="O27" s="51"/>
    </row>
    <row r="28" spans="1:29" x14ac:dyDescent="0.15">
      <c r="O28" s="51"/>
    </row>
    <row r="29" spans="1:29" x14ac:dyDescent="0.15">
      <c r="O29" s="51"/>
    </row>
    <row r="30" spans="1:29" x14ac:dyDescent="0.15">
      <c r="O30" s="51"/>
    </row>
    <row r="31" spans="1:29" x14ac:dyDescent="0.15">
      <c r="O31" s="51"/>
    </row>
    <row r="32" spans="1:29" x14ac:dyDescent="0.15">
      <c r="O32" s="51"/>
    </row>
    <row r="33" spans="15:16" x14ac:dyDescent="0.15">
      <c r="O33" s="51"/>
      <c r="P33" s="51"/>
    </row>
    <row r="34" spans="15:16" x14ac:dyDescent="0.15">
      <c r="O34" s="51"/>
    </row>
    <row r="35" spans="15:16" x14ac:dyDescent="0.15">
      <c r="O35" s="51"/>
    </row>
    <row r="36" spans="15:16" x14ac:dyDescent="0.15">
      <c r="O36" s="51"/>
    </row>
    <row r="37" spans="15:16" x14ac:dyDescent="0.15">
      <c r="O37" s="51"/>
    </row>
    <row r="38" spans="15:16" x14ac:dyDescent="0.15">
      <c r="O38" s="51"/>
    </row>
    <row r="39" spans="15:16" x14ac:dyDescent="0.15">
      <c r="O39" s="51"/>
    </row>
    <row r="40" spans="15:16" x14ac:dyDescent="0.15">
      <c r="O40" s="51"/>
    </row>
    <row r="41" spans="15:16" x14ac:dyDescent="0.15">
      <c r="O41" s="51"/>
    </row>
    <row r="42" spans="15:16" x14ac:dyDescent="0.15">
      <c r="O42" s="51"/>
    </row>
    <row r="43" spans="15:16" x14ac:dyDescent="0.15">
      <c r="O43" s="51"/>
    </row>
    <row r="44" spans="15:16" x14ac:dyDescent="0.15">
      <c r="O44" s="51"/>
    </row>
    <row r="45" spans="15:16" x14ac:dyDescent="0.15">
      <c r="O45" s="51"/>
    </row>
    <row r="46" spans="15:16" x14ac:dyDescent="0.15">
      <c r="O46" s="51"/>
    </row>
    <row r="47" spans="15:16" x14ac:dyDescent="0.15">
      <c r="O47" s="51"/>
    </row>
    <row r="48" spans="15:16" x14ac:dyDescent="0.15">
      <c r="O48" s="51"/>
    </row>
    <row r="49" spans="15:15" x14ac:dyDescent="0.15">
      <c r="O49" s="51"/>
    </row>
    <row r="50" spans="15:15" x14ac:dyDescent="0.15">
      <c r="O50" s="51"/>
    </row>
    <row r="51" spans="15:15" x14ac:dyDescent="0.15">
      <c r="O51" s="51"/>
    </row>
    <row r="52" spans="15:15" x14ac:dyDescent="0.15">
      <c r="O52" s="51"/>
    </row>
    <row r="53" spans="15:15" x14ac:dyDescent="0.15">
      <c r="O53" s="51"/>
    </row>
    <row r="54" spans="15:15" x14ac:dyDescent="0.15">
      <c r="O54" s="51"/>
    </row>
    <row r="55" spans="15:15" x14ac:dyDescent="0.15">
      <c r="O55" s="51"/>
    </row>
    <row r="56" spans="15:15" x14ac:dyDescent="0.15">
      <c r="O56" s="51"/>
    </row>
    <row r="57" spans="15:15" x14ac:dyDescent="0.15">
      <c r="O57" s="51"/>
    </row>
    <row r="58" spans="15:15" x14ac:dyDescent="0.15">
      <c r="O58" s="51"/>
    </row>
    <row r="59" spans="15:15" x14ac:dyDescent="0.15">
      <c r="O59" s="51"/>
    </row>
    <row r="60" spans="15:15" x14ac:dyDescent="0.15">
      <c r="O60" s="51"/>
    </row>
    <row r="61" spans="15:15" x14ac:dyDescent="0.15">
      <c r="O61" s="51"/>
    </row>
    <row r="62" spans="15:15" x14ac:dyDescent="0.15">
      <c r="O62" s="51"/>
    </row>
    <row r="63" spans="15:15" x14ac:dyDescent="0.15">
      <c r="O63" s="51"/>
    </row>
    <row r="64" spans="15:15" x14ac:dyDescent="0.15">
      <c r="O64" s="51"/>
    </row>
    <row r="65" spans="15:15" x14ac:dyDescent="0.15">
      <c r="O65" s="51"/>
    </row>
    <row r="66" spans="15:15" x14ac:dyDescent="0.15">
      <c r="O66" s="51"/>
    </row>
    <row r="67" spans="15:15" x14ac:dyDescent="0.15">
      <c r="O67" s="51"/>
    </row>
    <row r="68" spans="15:15" x14ac:dyDescent="0.15">
      <c r="O68" s="51"/>
    </row>
    <row r="69" spans="15:15" x14ac:dyDescent="0.15">
      <c r="O69" s="51"/>
    </row>
    <row r="70" spans="15:15" x14ac:dyDescent="0.15">
      <c r="O70" s="51"/>
    </row>
    <row r="71" spans="15:15" x14ac:dyDescent="0.15">
      <c r="O71" s="51"/>
    </row>
    <row r="72" spans="15:15" x14ac:dyDescent="0.15">
      <c r="O72" s="51"/>
    </row>
    <row r="73" spans="15:15" x14ac:dyDescent="0.15">
      <c r="O73" s="51"/>
    </row>
    <row r="74" spans="15:15" x14ac:dyDescent="0.15">
      <c r="O74" s="51"/>
    </row>
    <row r="75" spans="15:15" x14ac:dyDescent="0.15">
      <c r="O75" s="51"/>
    </row>
    <row r="76" spans="15:15" x14ac:dyDescent="0.15">
      <c r="O76" s="51"/>
    </row>
    <row r="77" spans="15:15" x14ac:dyDescent="0.15">
      <c r="O77" s="51"/>
    </row>
    <row r="78" spans="15:15" x14ac:dyDescent="0.15">
      <c r="O78" s="51"/>
    </row>
    <row r="79" spans="15:15" x14ac:dyDescent="0.15">
      <c r="O79" s="51"/>
    </row>
    <row r="80" spans="15:15" x14ac:dyDescent="0.15">
      <c r="O80" s="51"/>
    </row>
    <row r="81" spans="15:15" x14ac:dyDescent="0.15">
      <c r="O81" s="51"/>
    </row>
    <row r="82" spans="15:15" x14ac:dyDescent="0.15">
      <c r="O82" s="51"/>
    </row>
    <row r="83" spans="15:15" x14ac:dyDescent="0.15">
      <c r="O83" s="51"/>
    </row>
    <row r="84" spans="15:15" x14ac:dyDescent="0.15">
      <c r="O84" s="51"/>
    </row>
    <row r="85" spans="15:15" x14ac:dyDescent="0.15">
      <c r="O85" s="51"/>
    </row>
    <row r="86" spans="15:15" x14ac:dyDescent="0.15">
      <c r="O86" s="51"/>
    </row>
    <row r="87" spans="15:15" x14ac:dyDescent="0.15">
      <c r="O87" s="51"/>
    </row>
    <row r="88" spans="15:15" x14ac:dyDescent="0.15">
      <c r="O88" s="51"/>
    </row>
    <row r="89" spans="15:15" x14ac:dyDescent="0.15">
      <c r="O89" s="51"/>
    </row>
    <row r="90" spans="15:15" x14ac:dyDescent="0.15">
      <c r="O90" s="51"/>
    </row>
    <row r="91" spans="15:15" x14ac:dyDescent="0.15">
      <c r="O91" s="51"/>
    </row>
    <row r="92" spans="15:15" x14ac:dyDescent="0.15">
      <c r="O92" s="51"/>
    </row>
    <row r="93" spans="15:15" x14ac:dyDescent="0.15">
      <c r="O93" s="51"/>
    </row>
    <row r="94" spans="15:15" x14ac:dyDescent="0.15">
      <c r="O94" s="51"/>
    </row>
    <row r="95" spans="15:15" x14ac:dyDescent="0.15">
      <c r="O95" s="51"/>
    </row>
    <row r="96" spans="15:15" x14ac:dyDescent="0.15">
      <c r="O96" s="51"/>
    </row>
    <row r="97" spans="15:15" x14ac:dyDescent="0.15">
      <c r="O97" s="51"/>
    </row>
    <row r="98" spans="15:15" x14ac:dyDescent="0.15">
      <c r="O98" s="51"/>
    </row>
    <row r="99" spans="15:15" x14ac:dyDescent="0.15">
      <c r="O99" s="51"/>
    </row>
    <row r="100" spans="15:15" x14ac:dyDescent="0.15">
      <c r="O100" s="51"/>
    </row>
    <row r="101" spans="15:15" x14ac:dyDescent="0.15">
      <c r="O101" s="51"/>
    </row>
    <row r="102" spans="15:15" x14ac:dyDescent="0.15">
      <c r="O102" s="51"/>
    </row>
    <row r="103" spans="15:15" x14ac:dyDescent="0.15">
      <c r="O103" s="51"/>
    </row>
    <row r="104" spans="15:15" x14ac:dyDescent="0.15">
      <c r="O104" s="51"/>
    </row>
    <row r="105" spans="15:15" x14ac:dyDescent="0.15">
      <c r="O105" s="51"/>
    </row>
    <row r="106" spans="15:15" x14ac:dyDescent="0.15">
      <c r="O106" s="51"/>
    </row>
    <row r="107" spans="15:15" x14ac:dyDescent="0.15">
      <c r="O107" s="51"/>
    </row>
    <row r="108" spans="15:15" x14ac:dyDescent="0.15">
      <c r="O108" s="51"/>
    </row>
    <row r="109" spans="15:15" x14ac:dyDescent="0.15">
      <c r="O109" s="51"/>
    </row>
    <row r="110" spans="15:15" x14ac:dyDescent="0.15">
      <c r="O110" s="51"/>
    </row>
    <row r="111" spans="15:15" x14ac:dyDescent="0.15">
      <c r="O111" s="51"/>
    </row>
    <row r="112" spans="15:15" x14ac:dyDescent="0.15">
      <c r="O112" s="51"/>
    </row>
    <row r="113" spans="15:15" x14ac:dyDescent="0.15">
      <c r="O113" s="51"/>
    </row>
    <row r="114" spans="15:15" x14ac:dyDescent="0.15">
      <c r="O114" s="51"/>
    </row>
    <row r="115" spans="15:15" x14ac:dyDescent="0.15">
      <c r="O115" s="51"/>
    </row>
    <row r="116" spans="15:15" x14ac:dyDescent="0.15">
      <c r="O116" s="51"/>
    </row>
    <row r="117" spans="15:15" x14ac:dyDescent="0.15">
      <c r="O117" s="51"/>
    </row>
    <row r="118" spans="15:15" x14ac:dyDescent="0.15">
      <c r="O118" s="51"/>
    </row>
    <row r="119" spans="15:15" x14ac:dyDescent="0.15">
      <c r="O119" s="51"/>
    </row>
    <row r="120" spans="15:15" x14ac:dyDescent="0.15">
      <c r="O120" s="51"/>
    </row>
    <row r="121" spans="15:15" x14ac:dyDescent="0.15">
      <c r="O121" s="51"/>
    </row>
    <row r="122" spans="15:15" x14ac:dyDescent="0.15">
      <c r="O122" s="51"/>
    </row>
    <row r="123" spans="15:15" x14ac:dyDescent="0.15">
      <c r="O123" s="51"/>
    </row>
    <row r="124" spans="15:15" x14ac:dyDescent="0.15">
      <c r="O124" s="51"/>
    </row>
    <row r="125" spans="15:15" x14ac:dyDescent="0.15">
      <c r="O125" s="51"/>
    </row>
    <row r="126" spans="15:15" x14ac:dyDescent="0.15">
      <c r="O126" s="51"/>
    </row>
    <row r="127" spans="15:15" x14ac:dyDescent="0.15">
      <c r="O127" s="51"/>
    </row>
    <row r="128" spans="15:15" x14ac:dyDescent="0.15">
      <c r="O128" s="51"/>
    </row>
    <row r="129" spans="15:15" x14ac:dyDescent="0.15">
      <c r="O129" s="51"/>
    </row>
    <row r="130" spans="15:15" x14ac:dyDescent="0.15">
      <c r="O130" s="51"/>
    </row>
  </sheetData>
  <mergeCells count="3">
    <mergeCell ref="A1:C1"/>
    <mergeCell ref="A16:C16"/>
    <mergeCell ref="A23:P23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workbookViewId="0">
      <selection activeCell="N14" sqref="N14"/>
    </sheetView>
  </sheetViews>
  <sheetFormatPr defaultColWidth="8.875" defaultRowHeight="13.5" x14ac:dyDescent="0.15"/>
  <sheetData>
    <row r="1" spans="1:34" ht="5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16" t="s">
        <v>8</v>
      </c>
      <c r="J1" s="3" t="s">
        <v>9</v>
      </c>
      <c r="K1" s="16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6" t="s">
        <v>31</v>
      </c>
      <c r="AG1" s="6" t="s">
        <v>32</v>
      </c>
      <c r="AH1" s="6" t="s">
        <v>33</v>
      </c>
    </row>
    <row r="2" spans="1:34" x14ac:dyDescent="0.15">
      <c r="A2" s="7">
        <v>1</v>
      </c>
      <c r="B2" s="8"/>
      <c r="C2" s="7"/>
      <c r="D2" s="8"/>
      <c r="E2" s="7"/>
      <c r="F2" s="8" t="s">
        <v>34</v>
      </c>
      <c r="G2" s="9">
        <v>680</v>
      </c>
      <c r="H2" s="9">
        <v>555</v>
      </c>
      <c r="I2" s="9">
        <v>1600</v>
      </c>
      <c r="J2" s="9">
        <v>1825</v>
      </c>
      <c r="K2" s="9">
        <v>0</v>
      </c>
      <c r="L2" s="9">
        <v>0</v>
      </c>
      <c r="M2" s="9">
        <v>0</v>
      </c>
      <c r="N2" s="9">
        <v>0</v>
      </c>
      <c r="O2" s="9">
        <v>8.61</v>
      </c>
      <c r="P2" s="9">
        <v>0</v>
      </c>
      <c r="Q2" s="10">
        <f t="shared" ref="Q2:Q7" si="0">G2+H2+I2+J2+K2+L2+M2-N2-O2-P2</f>
        <v>4651.3900000000003</v>
      </c>
      <c r="R2" s="10">
        <f t="shared" ref="R2:R7" si="1">G2+H2+I2+K2</f>
        <v>2835</v>
      </c>
      <c r="S2" s="9">
        <f t="shared" ref="S2:T7" si="2">IF(Q2&lt;3500,0,Q2-3500)</f>
        <v>1151.3900000000003</v>
      </c>
      <c r="T2" s="9">
        <f t="shared" si="2"/>
        <v>0</v>
      </c>
      <c r="U2" s="9">
        <f t="shared" ref="U2:U7" si="3">IF(T2&lt;=1500,T2*0.03,IF(T2&lt;=4500,T2*0.1-105,IF(T2&lt;=9000,R2*0.2-555,IF(T2&lt;=35000,T2*0.25-1005,T2*0.03-2755))))</f>
        <v>0</v>
      </c>
      <c r="V2" s="9">
        <f t="shared" ref="V2:V7" si="4">IF(S2&lt;=1500,S2*0.03,IF(S2&lt;=4500,S2*0.1-105,IF(S2&lt;=9000,S2*0.2-555,IF(S2&lt;=35000,S2*0.25-1005,S2*0.03-2755))))</f>
        <v>34.541700000000006</v>
      </c>
      <c r="W2" s="10">
        <v>381.98333333333335</v>
      </c>
      <c r="X2" s="9">
        <f t="shared" ref="X2:X7" si="5">Q2-V2</f>
        <v>4616.8483000000006</v>
      </c>
      <c r="Y2" s="9">
        <f t="shared" ref="Y2:Y7" si="6">Q2-W2</f>
        <v>4269.4066666666668</v>
      </c>
      <c r="Z2" s="9">
        <f t="shared" ref="Z2:Z7" si="7">R2-U2</f>
        <v>2835</v>
      </c>
      <c r="AA2" s="11" t="str">
        <f t="shared" ref="AA2:AA7" si="8">IF(Z2&lt;=3000,"0.5%",IF(Z2&lt;=5000,"1%",IF(Z2&lt;=10000,"1.5%","2%")))</f>
        <v>0.5%</v>
      </c>
      <c r="AB2" s="11" t="str">
        <f t="shared" ref="AB2:AC7" si="9">IF(X2&lt;=3000,"0.5%",IF(X2&lt;=5000,"1%",IF(X2&lt;=10000,"1.5%","2%")))</f>
        <v>1%</v>
      </c>
      <c r="AC2" s="11" t="str">
        <f t="shared" si="9"/>
        <v>1%</v>
      </c>
      <c r="AD2" s="12">
        <f t="shared" ref="AD2:AD7" si="10">Z2*AA2</f>
        <v>14.175000000000001</v>
      </c>
      <c r="AE2" s="9">
        <f t="shared" ref="AE2:AF7" si="11">X2*AB2</f>
        <v>46.168483000000009</v>
      </c>
      <c r="AF2" s="9">
        <f t="shared" si="11"/>
        <v>42.694066666666671</v>
      </c>
      <c r="AG2" s="9">
        <f t="shared" ref="AG2:AG7" si="12">AE2-AD2</f>
        <v>31.993483000000008</v>
      </c>
      <c r="AH2" s="9">
        <f t="shared" ref="AH2:AH7" si="13">AF2-AD2</f>
        <v>28.519066666666671</v>
      </c>
    </row>
    <row r="3" spans="1:34" ht="25.5" x14ac:dyDescent="0.15">
      <c r="A3" s="7">
        <v>2</v>
      </c>
      <c r="B3" s="8"/>
      <c r="C3" s="7"/>
      <c r="D3" s="8"/>
      <c r="E3" s="7"/>
      <c r="F3" s="8" t="s">
        <v>35</v>
      </c>
      <c r="G3" s="9">
        <v>930</v>
      </c>
      <c r="H3" s="9">
        <v>527</v>
      </c>
      <c r="I3" s="9">
        <v>2300</v>
      </c>
      <c r="J3" s="9">
        <v>2050</v>
      </c>
      <c r="K3" s="9">
        <v>0</v>
      </c>
      <c r="L3" s="9">
        <v>0</v>
      </c>
      <c r="M3" s="9">
        <v>0</v>
      </c>
      <c r="N3" s="9">
        <v>0</v>
      </c>
      <c r="O3" s="9">
        <v>10.799999999999999</v>
      </c>
      <c r="P3" s="9">
        <v>0</v>
      </c>
      <c r="Q3" s="10">
        <f t="shared" si="0"/>
        <v>5796.2</v>
      </c>
      <c r="R3" s="10">
        <f t="shared" si="1"/>
        <v>3757</v>
      </c>
      <c r="S3" s="9">
        <f t="shared" si="2"/>
        <v>2296.1999999999998</v>
      </c>
      <c r="T3" s="9">
        <f t="shared" si="2"/>
        <v>257</v>
      </c>
      <c r="U3" s="9">
        <f t="shared" si="3"/>
        <v>7.71</v>
      </c>
      <c r="V3" s="9">
        <f t="shared" si="4"/>
        <v>124.62</v>
      </c>
      <c r="W3" s="13">
        <v>384.40750000000003</v>
      </c>
      <c r="X3" s="9">
        <f t="shared" si="5"/>
        <v>5671.58</v>
      </c>
      <c r="Y3" s="9">
        <f t="shared" si="6"/>
        <v>5411.7924999999996</v>
      </c>
      <c r="Z3" s="9">
        <f t="shared" si="7"/>
        <v>3749.29</v>
      </c>
      <c r="AA3" s="11" t="str">
        <f t="shared" si="8"/>
        <v>1%</v>
      </c>
      <c r="AB3" s="11" t="str">
        <f t="shared" si="9"/>
        <v>1.5%</v>
      </c>
      <c r="AC3" s="11" t="str">
        <f t="shared" si="9"/>
        <v>1.5%</v>
      </c>
      <c r="AD3" s="12">
        <f t="shared" si="10"/>
        <v>37.492899999999999</v>
      </c>
      <c r="AE3" s="9">
        <f t="shared" si="11"/>
        <v>85.073700000000002</v>
      </c>
      <c r="AF3" s="9">
        <f t="shared" si="11"/>
        <v>81.176887499999992</v>
      </c>
      <c r="AG3" s="9">
        <f t="shared" si="12"/>
        <v>47.580800000000004</v>
      </c>
      <c r="AH3" s="9">
        <f t="shared" si="13"/>
        <v>43.683987499999994</v>
      </c>
    </row>
    <row r="4" spans="1:34" x14ac:dyDescent="0.15">
      <c r="A4" s="7">
        <v>3</v>
      </c>
      <c r="B4" s="8"/>
      <c r="C4" s="7"/>
      <c r="D4" s="8"/>
      <c r="E4" s="7"/>
      <c r="F4" s="8" t="s">
        <v>36</v>
      </c>
      <c r="G4" s="9">
        <v>1260</v>
      </c>
      <c r="H4" s="9">
        <v>536.33333333333337</v>
      </c>
      <c r="I4" s="9">
        <v>2966.6666666666665</v>
      </c>
      <c r="J4" s="9">
        <v>2350</v>
      </c>
      <c r="K4" s="9">
        <v>0</v>
      </c>
      <c r="L4" s="9">
        <v>0</v>
      </c>
      <c r="M4" s="9">
        <v>0</v>
      </c>
      <c r="N4" s="9">
        <v>0</v>
      </c>
      <c r="O4" s="9">
        <v>7.4725000000000001</v>
      </c>
      <c r="P4" s="9">
        <v>0</v>
      </c>
      <c r="Q4" s="10">
        <f t="shared" si="0"/>
        <v>7105.5275000000001</v>
      </c>
      <c r="R4" s="10">
        <f t="shared" si="1"/>
        <v>4763</v>
      </c>
      <c r="S4" s="9">
        <f t="shared" si="2"/>
        <v>3605.5275000000001</v>
      </c>
      <c r="T4" s="9">
        <f t="shared" si="2"/>
        <v>1263</v>
      </c>
      <c r="U4" s="9">
        <f t="shared" si="3"/>
        <v>37.89</v>
      </c>
      <c r="V4" s="9">
        <f t="shared" si="4"/>
        <v>255.55275000000006</v>
      </c>
      <c r="W4" s="10">
        <v>864.34916666666652</v>
      </c>
      <c r="X4" s="9">
        <f t="shared" si="5"/>
        <v>6849.9747500000003</v>
      </c>
      <c r="Y4" s="9">
        <f t="shared" si="6"/>
        <v>6241.1783333333333</v>
      </c>
      <c r="Z4" s="9">
        <f t="shared" si="7"/>
        <v>4725.1099999999997</v>
      </c>
      <c r="AA4" s="11" t="str">
        <f t="shared" si="8"/>
        <v>1%</v>
      </c>
      <c r="AB4" s="11" t="str">
        <f t="shared" si="9"/>
        <v>1.5%</v>
      </c>
      <c r="AC4" s="11" t="str">
        <f t="shared" si="9"/>
        <v>1.5%</v>
      </c>
      <c r="AD4" s="12">
        <f t="shared" si="10"/>
        <v>47.251100000000001</v>
      </c>
      <c r="AE4" s="9">
        <f t="shared" si="11"/>
        <v>102.74962125</v>
      </c>
      <c r="AF4" s="9">
        <f t="shared" si="11"/>
        <v>93.617674999999991</v>
      </c>
      <c r="AG4" s="9">
        <f t="shared" si="12"/>
        <v>55.498521250000003</v>
      </c>
      <c r="AH4" s="9">
        <f t="shared" si="13"/>
        <v>46.36657499999999</v>
      </c>
    </row>
    <row r="5" spans="1:34" x14ac:dyDescent="0.15">
      <c r="A5" s="7">
        <v>4</v>
      </c>
      <c r="B5" s="8"/>
      <c r="C5" s="7"/>
      <c r="D5" s="8"/>
      <c r="E5" s="8"/>
      <c r="F5" s="8" t="s">
        <v>37</v>
      </c>
      <c r="G5" s="9">
        <v>720</v>
      </c>
      <c r="H5" s="9">
        <v>834</v>
      </c>
      <c r="I5" s="9">
        <v>1800</v>
      </c>
      <c r="J5" s="9">
        <v>1825</v>
      </c>
      <c r="K5" s="9">
        <v>55</v>
      </c>
      <c r="L5" s="9">
        <v>0</v>
      </c>
      <c r="M5" s="9">
        <v>0</v>
      </c>
      <c r="N5" s="9">
        <v>0</v>
      </c>
      <c r="O5" s="9">
        <v>9.57</v>
      </c>
      <c r="P5" s="9">
        <v>0</v>
      </c>
      <c r="Q5" s="10">
        <f t="shared" si="0"/>
        <v>5224.43</v>
      </c>
      <c r="R5" s="10">
        <f t="shared" si="1"/>
        <v>3409</v>
      </c>
      <c r="S5" s="9">
        <f t="shared" si="2"/>
        <v>1724.4300000000003</v>
      </c>
      <c r="T5" s="9">
        <f t="shared" si="2"/>
        <v>0</v>
      </c>
      <c r="U5" s="9">
        <f t="shared" si="3"/>
        <v>0</v>
      </c>
      <c r="V5" s="9">
        <f t="shared" si="4"/>
        <v>67.44300000000004</v>
      </c>
      <c r="W5" s="10">
        <v>448.27749999999997</v>
      </c>
      <c r="X5" s="9">
        <f t="shared" si="5"/>
        <v>5156.9870000000001</v>
      </c>
      <c r="Y5" s="9">
        <f t="shared" si="6"/>
        <v>4776.1525000000001</v>
      </c>
      <c r="Z5" s="9">
        <f t="shared" si="7"/>
        <v>3409</v>
      </c>
      <c r="AA5" s="11" t="str">
        <f t="shared" si="8"/>
        <v>1%</v>
      </c>
      <c r="AB5" s="11" t="str">
        <f t="shared" si="9"/>
        <v>1.5%</v>
      </c>
      <c r="AC5" s="11" t="str">
        <f t="shared" si="9"/>
        <v>1%</v>
      </c>
      <c r="AD5" s="12">
        <f t="shared" si="10"/>
        <v>34.090000000000003</v>
      </c>
      <c r="AE5" s="9">
        <f t="shared" si="11"/>
        <v>77.354804999999999</v>
      </c>
      <c r="AF5" s="9">
        <f t="shared" si="11"/>
        <v>47.761525000000006</v>
      </c>
      <c r="AG5" s="9">
        <f t="shared" si="12"/>
        <v>43.264804999999996</v>
      </c>
      <c r="AH5" s="9">
        <f t="shared" si="13"/>
        <v>13.671525000000003</v>
      </c>
    </row>
    <row r="6" spans="1:34" x14ac:dyDescent="0.15">
      <c r="A6" s="7">
        <v>5</v>
      </c>
      <c r="B6" s="8"/>
      <c r="C6" s="7"/>
      <c r="D6" s="8"/>
      <c r="E6" s="8"/>
      <c r="F6" s="8" t="s">
        <v>38</v>
      </c>
      <c r="G6" s="9">
        <v>720</v>
      </c>
      <c r="H6" s="9">
        <v>295</v>
      </c>
      <c r="I6" s="9">
        <v>1300</v>
      </c>
      <c r="J6" s="9">
        <v>1625</v>
      </c>
      <c r="K6" s="9">
        <v>30</v>
      </c>
      <c r="L6" s="9">
        <v>0</v>
      </c>
      <c r="M6" s="9">
        <v>0</v>
      </c>
      <c r="N6" s="9">
        <v>0</v>
      </c>
      <c r="O6" s="9">
        <v>7.25</v>
      </c>
      <c r="P6" s="9">
        <v>0</v>
      </c>
      <c r="Q6" s="10">
        <f t="shared" si="0"/>
        <v>3962.75</v>
      </c>
      <c r="R6" s="10">
        <f t="shared" si="1"/>
        <v>2345</v>
      </c>
      <c r="S6" s="9">
        <f t="shared" si="2"/>
        <v>462.75</v>
      </c>
      <c r="T6" s="9">
        <f t="shared" si="2"/>
        <v>0</v>
      </c>
      <c r="U6" s="9">
        <f t="shared" si="3"/>
        <v>0</v>
      </c>
      <c r="V6" s="9">
        <f t="shared" si="4"/>
        <v>13.8825</v>
      </c>
      <c r="W6" s="10">
        <v>270.45666666666665</v>
      </c>
      <c r="X6" s="9">
        <f t="shared" si="5"/>
        <v>3948.8674999999998</v>
      </c>
      <c r="Y6" s="9">
        <f t="shared" si="6"/>
        <v>3692.2933333333335</v>
      </c>
      <c r="Z6" s="9">
        <f t="shared" si="7"/>
        <v>2345</v>
      </c>
      <c r="AA6" s="11" t="str">
        <f t="shared" si="8"/>
        <v>0.5%</v>
      </c>
      <c r="AB6" s="11" t="str">
        <f t="shared" si="9"/>
        <v>1%</v>
      </c>
      <c r="AC6" s="11" t="str">
        <f t="shared" si="9"/>
        <v>1%</v>
      </c>
      <c r="AD6" s="12">
        <f t="shared" si="10"/>
        <v>11.725</v>
      </c>
      <c r="AE6" s="9">
        <f t="shared" si="11"/>
        <v>39.488675000000001</v>
      </c>
      <c r="AF6" s="9">
        <f t="shared" si="11"/>
        <v>36.922933333333333</v>
      </c>
      <c r="AG6" s="9">
        <f t="shared" si="12"/>
        <v>27.763674999999999</v>
      </c>
      <c r="AH6" s="9">
        <f t="shared" si="13"/>
        <v>25.197933333333332</v>
      </c>
    </row>
    <row r="7" spans="1:34" x14ac:dyDescent="0.15">
      <c r="A7" s="7">
        <v>6</v>
      </c>
      <c r="B7" s="8"/>
      <c r="C7" s="7"/>
      <c r="D7" s="8"/>
      <c r="E7" s="7"/>
      <c r="F7" s="8" t="s">
        <v>39</v>
      </c>
      <c r="G7" s="9">
        <v>1420</v>
      </c>
      <c r="H7" s="9">
        <v>1244</v>
      </c>
      <c r="I7" s="9">
        <v>3700</v>
      </c>
      <c r="J7" s="9">
        <v>2500</v>
      </c>
      <c r="K7" s="9">
        <v>90</v>
      </c>
      <c r="L7" s="9">
        <v>0</v>
      </c>
      <c r="M7" s="9">
        <v>0</v>
      </c>
      <c r="N7" s="9">
        <v>0</v>
      </c>
      <c r="O7" s="9">
        <v>7.25</v>
      </c>
      <c r="P7" s="9">
        <v>0</v>
      </c>
      <c r="Q7" s="10">
        <f t="shared" si="0"/>
        <v>8946.75</v>
      </c>
      <c r="R7" s="10">
        <f t="shared" si="1"/>
        <v>6454</v>
      </c>
      <c r="S7" s="9">
        <f t="shared" si="2"/>
        <v>5446.75</v>
      </c>
      <c r="T7" s="9">
        <f t="shared" si="2"/>
        <v>2954</v>
      </c>
      <c r="U7" s="9">
        <f t="shared" si="3"/>
        <v>190.40000000000003</v>
      </c>
      <c r="V7" s="9">
        <f t="shared" si="4"/>
        <v>534.35000000000014</v>
      </c>
      <c r="W7" s="10">
        <v>270.45666666666665</v>
      </c>
      <c r="X7" s="9">
        <f t="shared" si="5"/>
        <v>8412.4</v>
      </c>
      <c r="Y7" s="9">
        <f t="shared" si="6"/>
        <v>8676.2933333333331</v>
      </c>
      <c r="Z7" s="9">
        <f t="shared" si="7"/>
        <v>6263.6</v>
      </c>
      <c r="AA7" s="11" t="str">
        <f t="shared" si="8"/>
        <v>1.5%</v>
      </c>
      <c r="AB7" s="11" t="str">
        <f t="shared" si="9"/>
        <v>1.5%</v>
      </c>
      <c r="AC7" s="11" t="str">
        <f t="shared" si="9"/>
        <v>1.5%</v>
      </c>
      <c r="AD7" s="12">
        <f t="shared" si="10"/>
        <v>93.954000000000008</v>
      </c>
      <c r="AE7" s="9">
        <f t="shared" si="11"/>
        <v>126.18599999999999</v>
      </c>
      <c r="AF7" s="9">
        <f t="shared" si="11"/>
        <v>130.14439999999999</v>
      </c>
      <c r="AG7" s="9">
        <f t="shared" si="12"/>
        <v>32.231999999999985</v>
      </c>
      <c r="AH7" s="9">
        <f t="shared" si="13"/>
        <v>36.190399999999983</v>
      </c>
    </row>
  </sheetData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workbookViewId="0"/>
  </sheetViews>
  <sheetFormatPr defaultColWidth="8.875" defaultRowHeight="13.5" x14ac:dyDescent="0.15"/>
  <sheetData>
    <row r="1" spans="1:34" ht="51" x14ac:dyDescent="0.15">
      <c r="A1" s="2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5</v>
      </c>
      <c r="G1" s="16" t="s">
        <v>45</v>
      </c>
      <c r="H1" s="16" t="s">
        <v>7</v>
      </c>
      <c r="I1" s="16" t="s">
        <v>46</v>
      </c>
      <c r="J1" s="3" t="s">
        <v>47</v>
      </c>
      <c r="K1" s="16" t="s">
        <v>48</v>
      </c>
      <c r="L1" s="3" t="s">
        <v>49</v>
      </c>
      <c r="M1" s="3" t="s">
        <v>50</v>
      </c>
      <c r="N1" s="3" t="s">
        <v>51</v>
      </c>
      <c r="O1" s="3" t="s">
        <v>14</v>
      </c>
      <c r="P1" s="3" t="s">
        <v>52</v>
      </c>
      <c r="Q1" s="4" t="s">
        <v>53</v>
      </c>
      <c r="R1" s="4" t="s">
        <v>54</v>
      </c>
      <c r="S1" s="2" t="s">
        <v>18</v>
      </c>
      <c r="T1" s="2" t="s">
        <v>55</v>
      </c>
      <c r="U1" s="2" t="s">
        <v>56</v>
      </c>
      <c r="V1" s="2" t="s">
        <v>57</v>
      </c>
      <c r="W1" s="2" t="s">
        <v>58</v>
      </c>
      <c r="X1" s="2" t="s">
        <v>59</v>
      </c>
      <c r="Y1" s="5" t="s">
        <v>24</v>
      </c>
      <c r="Z1" s="5" t="s">
        <v>60</v>
      </c>
      <c r="AA1" s="5" t="s">
        <v>26</v>
      </c>
      <c r="AB1" s="5" t="s">
        <v>61</v>
      </c>
      <c r="AC1" s="5" t="s">
        <v>62</v>
      </c>
      <c r="AD1" s="5" t="s">
        <v>63</v>
      </c>
      <c r="AE1" s="5" t="s">
        <v>64</v>
      </c>
      <c r="AF1" s="6" t="s">
        <v>65</v>
      </c>
      <c r="AG1" s="6" t="s">
        <v>66</v>
      </c>
      <c r="AH1" s="6" t="s">
        <v>67</v>
      </c>
    </row>
    <row r="2" spans="1:34" x14ac:dyDescent="0.15">
      <c r="A2" s="7">
        <v>1</v>
      </c>
      <c r="B2" s="8"/>
      <c r="C2" s="7"/>
      <c r="D2" s="8"/>
      <c r="E2" s="7"/>
      <c r="F2" s="8" t="s">
        <v>68</v>
      </c>
      <c r="G2" s="9">
        <v>680</v>
      </c>
      <c r="H2" s="9">
        <v>643</v>
      </c>
      <c r="I2" s="9">
        <v>3400</v>
      </c>
      <c r="J2" s="9">
        <v>1980</v>
      </c>
      <c r="K2" s="9">
        <v>0</v>
      </c>
      <c r="L2" s="9">
        <v>0</v>
      </c>
      <c r="M2" s="9">
        <v>52.5</v>
      </c>
      <c r="N2" s="9">
        <v>0</v>
      </c>
      <c r="O2" s="9">
        <v>15.025</v>
      </c>
      <c r="P2" s="9">
        <v>0</v>
      </c>
      <c r="Q2" s="10">
        <f t="shared" ref="Q2:Q7" si="0">G2+H2+I2+J2+K2+L2+M2-N2-O2-P2</f>
        <v>6740.4750000000004</v>
      </c>
      <c r="R2" s="10">
        <f t="shared" ref="R2:R7" si="1">G2+H2+I2+K2</f>
        <v>4723</v>
      </c>
      <c r="S2" s="9">
        <f t="shared" ref="S2:T7" si="2">IF(Q2&lt;3500,0,Q2-3500)</f>
        <v>3240.4750000000004</v>
      </c>
      <c r="T2" s="9">
        <f>IF(R2&lt;3500,0,R2-3500)</f>
        <v>1223</v>
      </c>
      <c r="U2" s="9">
        <f t="shared" ref="U2:U7" si="3">IF(T2&lt;=1500,T2*0.03,IF(T2&lt;=4500,T2*0.1-105,IF(T2&lt;=9000,R2*0.2-555,IF(T2&lt;=35000,T2*0.25-1005,T2*0.03-2755))))</f>
        <v>36.69</v>
      </c>
      <c r="V2" s="9">
        <f t="shared" ref="V2:V7" si="4">IF(S2&lt;=1500,S2*0.03,IF(S2&lt;=4500,S2*0.1-105,IF(S2&lt;=9000,S2*0.2-555,IF(S2&lt;=35000,S2*0.25-1005,S2*0.03-2755))))</f>
        <v>219.04750000000007</v>
      </c>
      <c r="W2" s="10">
        <v>285.16249999999997</v>
      </c>
      <c r="X2" s="9">
        <f t="shared" ref="X2:X7" si="5">Q2-V2</f>
        <v>6521.4275000000007</v>
      </c>
      <c r="Y2" s="9">
        <f t="shared" ref="Y2:Y7" si="6">Q2-W2</f>
        <v>6455.3125</v>
      </c>
      <c r="Z2" s="9">
        <f t="shared" ref="Z2:Z7" si="7">R2-U2</f>
        <v>4686.3100000000004</v>
      </c>
      <c r="AA2" s="11" t="str">
        <f t="shared" ref="AA2:AA7" si="8">IF(Z2&lt;=3000,"0.5%",IF(Z2&lt;=5000,"1%",IF(Z2&lt;=10000,"1.5%","2%")))</f>
        <v>1%</v>
      </c>
      <c r="AB2" s="11" t="str">
        <f t="shared" ref="AB2:AC7" si="9">IF(X2&lt;=3000,"0.5%",IF(X2&lt;=5000,"1%",IF(X2&lt;=10000,"1.5%","2%")))</f>
        <v>1.5%</v>
      </c>
      <c r="AC2" s="11" t="str">
        <f t="shared" si="9"/>
        <v>1.5%</v>
      </c>
      <c r="AD2" s="12">
        <f t="shared" ref="AD2:AD7" si="10">Z2*AA2</f>
        <v>46.863100000000003</v>
      </c>
      <c r="AE2" s="9">
        <f t="shared" ref="AE2:AF7" si="11">X2*AB2</f>
        <v>97.821412500000008</v>
      </c>
      <c r="AF2" s="9">
        <f t="shared" si="11"/>
        <v>96.829687499999991</v>
      </c>
      <c r="AG2" s="9">
        <f t="shared" ref="AG2:AG7" si="12">AE2-AD2</f>
        <v>50.958312500000005</v>
      </c>
      <c r="AH2" s="9">
        <f t="shared" ref="AH2:AH7" si="13">AF2-AD2</f>
        <v>49.966587499999989</v>
      </c>
    </row>
    <row r="3" spans="1:34" ht="25.5" x14ac:dyDescent="0.15">
      <c r="A3" s="7">
        <v>2</v>
      </c>
      <c r="B3" s="8"/>
      <c r="C3" s="7"/>
      <c r="D3" s="8"/>
      <c r="E3" s="7"/>
      <c r="F3" s="8" t="s">
        <v>69</v>
      </c>
      <c r="G3" s="9">
        <v>930</v>
      </c>
      <c r="H3" s="9">
        <v>613</v>
      </c>
      <c r="I3" s="9">
        <v>4100</v>
      </c>
      <c r="J3" s="9">
        <v>2460</v>
      </c>
      <c r="K3" s="9">
        <v>0</v>
      </c>
      <c r="L3" s="9">
        <v>0</v>
      </c>
      <c r="M3" s="9">
        <v>52.5</v>
      </c>
      <c r="N3" s="9">
        <v>0</v>
      </c>
      <c r="O3" s="9">
        <v>17.9375</v>
      </c>
      <c r="P3" s="9">
        <v>0</v>
      </c>
      <c r="Q3" s="10">
        <f t="shared" si="0"/>
        <v>8137.5625</v>
      </c>
      <c r="R3" s="10">
        <f t="shared" si="1"/>
        <v>5643</v>
      </c>
      <c r="S3" s="9">
        <f t="shared" si="2"/>
        <v>4637.5625</v>
      </c>
      <c r="T3" s="9">
        <f t="shared" si="2"/>
        <v>2143</v>
      </c>
      <c r="U3" s="9">
        <f t="shared" si="3"/>
        <v>109.30000000000001</v>
      </c>
      <c r="V3" s="9">
        <f t="shared" si="4"/>
        <v>372.51250000000005</v>
      </c>
      <c r="W3" s="13">
        <v>379.80916666666667</v>
      </c>
      <c r="X3" s="9">
        <f>Q3-V3</f>
        <v>7765.05</v>
      </c>
      <c r="Y3" s="9">
        <f t="shared" si="6"/>
        <v>7757.7533333333331</v>
      </c>
      <c r="Z3" s="9">
        <f>R3-U3</f>
        <v>5533.7</v>
      </c>
      <c r="AA3" s="11" t="str">
        <f t="shared" si="8"/>
        <v>1.5%</v>
      </c>
      <c r="AB3" s="11" t="str">
        <f t="shared" si="9"/>
        <v>1.5%</v>
      </c>
      <c r="AC3" s="11" t="str">
        <f t="shared" si="9"/>
        <v>1.5%</v>
      </c>
      <c r="AD3" s="12">
        <f t="shared" si="10"/>
        <v>83.005499999999998</v>
      </c>
      <c r="AE3" s="9">
        <f t="shared" si="11"/>
        <v>116.47575000000001</v>
      </c>
      <c r="AF3" s="9">
        <f t="shared" si="11"/>
        <v>116.3663</v>
      </c>
      <c r="AG3" s="9">
        <f t="shared" si="12"/>
        <v>33.470250000000007</v>
      </c>
      <c r="AH3" s="9">
        <f t="shared" si="13"/>
        <v>33.360799999999998</v>
      </c>
    </row>
    <row r="4" spans="1:34" x14ac:dyDescent="0.15">
      <c r="A4" s="7">
        <v>3</v>
      </c>
      <c r="B4" s="8"/>
      <c r="C4" s="7"/>
      <c r="D4" s="8"/>
      <c r="E4" s="7"/>
      <c r="F4" s="8" t="s">
        <v>70</v>
      </c>
      <c r="G4" s="9">
        <v>1420</v>
      </c>
      <c r="H4" s="9">
        <v>506</v>
      </c>
      <c r="I4" s="9">
        <v>5250</v>
      </c>
      <c r="J4" s="9">
        <v>2980</v>
      </c>
      <c r="K4" s="9">
        <v>0</v>
      </c>
      <c r="L4" s="9">
        <v>0</v>
      </c>
      <c r="M4" s="9">
        <v>48.5</v>
      </c>
      <c r="N4" s="9">
        <v>0</v>
      </c>
      <c r="O4" s="9">
        <v>22.03</v>
      </c>
      <c r="P4" s="9">
        <v>0</v>
      </c>
      <c r="Q4" s="10">
        <f t="shared" si="0"/>
        <v>10182.469999999999</v>
      </c>
      <c r="R4" s="10">
        <f t="shared" si="1"/>
        <v>7176</v>
      </c>
      <c r="S4" s="9">
        <f t="shared" si="2"/>
        <v>6682.4699999999993</v>
      </c>
      <c r="T4" s="9">
        <f t="shared" si="2"/>
        <v>3676</v>
      </c>
      <c r="U4" s="9">
        <f t="shared" si="3"/>
        <v>262.60000000000002</v>
      </c>
      <c r="V4" s="9">
        <f t="shared" si="4"/>
        <v>781.49399999999991</v>
      </c>
      <c r="W4" s="10">
        <v>760.89499999999998</v>
      </c>
      <c r="X4" s="9">
        <f t="shared" si="5"/>
        <v>9400.9759999999987</v>
      </c>
      <c r="Y4" s="9">
        <f t="shared" si="6"/>
        <v>9421.5749999999989</v>
      </c>
      <c r="Z4" s="9">
        <f t="shared" si="7"/>
        <v>6913.4</v>
      </c>
      <c r="AA4" s="11" t="str">
        <f t="shared" si="8"/>
        <v>1.5%</v>
      </c>
      <c r="AB4" s="11" t="str">
        <f t="shared" si="9"/>
        <v>1.5%</v>
      </c>
      <c r="AC4" s="11" t="str">
        <f t="shared" si="9"/>
        <v>1.5%</v>
      </c>
      <c r="AD4" s="12">
        <f t="shared" si="10"/>
        <v>103.70099999999999</v>
      </c>
      <c r="AE4" s="9">
        <f t="shared" si="11"/>
        <v>141.01463999999999</v>
      </c>
      <c r="AF4" s="9">
        <f t="shared" si="11"/>
        <v>141.32362499999996</v>
      </c>
      <c r="AG4" s="9">
        <f t="shared" si="12"/>
        <v>37.313639999999992</v>
      </c>
      <c r="AH4" s="9">
        <f t="shared" si="13"/>
        <v>37.622624999999971</v>
      </c>
    </row>
    <row r="5" spans="1:34" x14ac:dyDescent="0.15">
      <c r="A5" s="7">
        <v>4</v>
      </c>
      <c r="B5" s="8"/>
      <c r="C5" s="7"/>
      <c r="D5" s="8"/>
      <c r="E5" s="8"/>
      <c r="F5" s="8" t="s">
        <v>37</v>
      </c>
      <c r="G5" s="9">
        <v>720</v>
      </c>
      <c r="H5" s="9">
        <v>944</v>
      </c>
      <c r="I5" s="9">
        <v>3500</v>
      </c>
      <c r="J5" s="9">
        <v>2100</v>
      </c>
      <c r="K5" s="9">
        <v>55</v>
      </c>
      <c r="L5" s="9">
        <v>0</v>
      </c>
      <c r="M5" s="9">
        <v>48.5</v>
      </c>
      <c r="N5" s="9">
        <v>0</v>
      </c>
      <c r="O5" s="9">
        <v>17.599999999999998</v>
      </c>
      <c r="P5" s="9">
        <v>0</v>
      </c>
      <c r="Q5" s="10">
        <f t="shared" si="0"/>
        <v>7349.9</v>
      </c>
      <c r="R5" s="10">
        <f t="shared" si="1"/>
        <v>5219</v>
      </c>
      <c r="S5" s="9">
        <f t="shared" si="2"/>
        <v>3849.8999999999996</v>
      </c>
      <c r="T5" s="9">
        <f t="shared" si="2"/>
        <v>1719</v>
      </c>
      <c r="U5" s="9">
        <f t="shared" si="3"/>
        <v>66.900000000000006</v>
      </c>
      <c r="V5" s="9">
        <f t="shared" si="4"/>
        <v>279.99</v>
      </c>
      <c r="W5" s="10">
        <v>347.1033333333333</v>
      </c>
      <c r="X5" s="9">
        <f t="shared" si="5"/>
        <v>7069.91</v>
      </c>
      <c r="Y5" s="9">
        <f t="shared" si="6"/>
        <v>7002.7966666666662</v>
      </c>
      <c r="Z5" s="9">
        <f t="shared" si="7"/>
        <v>5152.1000000000004</v>
      </c>
      <c r="AA5" s="11" t="str">
        <f t="shared" si="8"/>
        <v>1.5%</v>
      </c>
      <c r="AB5" s="11" t="str">
        <f t="shared" si="9"/>
        <v>1.5%</v>
      </c>
      <c r="AC5" s="11" t="str">
        <f t="shared" si="9"/>
        <v>1.5%</v>
      </c>
      <c r="AD5" s="12">
        <f t="shared" si="10"/>
        <v>77.281500000000008</v>
      </c>
      <c r="AE5" s="9">
        <f t="shared" si="11"/>
        <v>106.04864999999999</v>
      </c>
      <c r="AF5" s="9">
        <f t="shared" si="11"/>
        <v>105.04194999999999</v>
      </c>
      <c r="AG5" s="9">
        <f t="shared" si="12"/>
        <v>28.767149999999987</v>
      </c>
      <c r="AH5" s="9">
        <f t="shared" si="13"/>
        <v>27.760449999999977</v>
      </c>
    </row>
    <row r="6" spans="1:34" x14ac:dyDescent="0.15">
      <c r="A6" s="7">
        <v>5</v>
      </c>
      <c r="B6" s="8"/>
      <c r="C6" s="7"/>
      <c r="D6" s="8"/>
      <c r="E6" s="8"/>
      <c r="F6" s="8" t="s">
        <v>71</v>
      </c>
      <c r="G6" s="9">
        <v>640</v>
      </c>
      <c r="H6" s="9">
        <v>215</v>
      </c>
      <c r="I6" s="9">
        <v>2200</v>
      </c>
      <c r="J6" s="9">
        <v>1860</v>
      </c>
      <c r="K6" s="9">
        <v>30</v>
      </c>
      <c r="L6" s="9">
        <v>0</v>
      </c>
      <c r="M6" s="9">
        <v>48.5</v>
      </c>
      <c r="N6" s="9">
        <v>0</v>
      </c>
      <c r="O6" s="9">
        <v>12.695</v>
      </c>
      <c r="P6" s="9">
        <v>0</v>
      </c>
      <c r="Q6" s="10">
        <f t="shared" si="0"/>
        <v>4980.8050000000003</v>
      </c>
      <c r="R6" s="10">
        <f t="shared" si="1"/>
        <v>3085</v>
      </c>
      <c r="S6" s="9">
        <f t="shared" si="2"/>
        <v>1480.8050000000003</v>
      </c>
      <c r="T6" s="9">
        <f t="shared" si="2"/>
        <v>0</v>
      </c>
      <c r="U6" s="9">
        <f t="shared" si="3"/>
        <v>0</v>
      </c>
      <c r="V6" s="9">
        <f t="shared" si="4"/>
        <v>44.424150000000004</v>
      </c>
      <c r="W6" s="10">
        <v>153.28</v>
      </c>
      <c r="X6" s="9">
        <f t="shared" si="5"/>
        <v>4936.3808500000005</v>
      </c>
      <c r="Y6" s="9">
        <f t="shared" si="6"/>
        <v>4827.5250000000005</v>
      </c>
      <c r="Z6" s="9">
        <f t="shared" si="7"/>
        <v>3085</v>
      </c>
      <c r="AA6" s="11" t="str">
        <f t="shared" si="8"/>
        <v>1%</v>
      </c>
      <c r="AB6" s="11" t="str">
        <f t="shared" si="9"/>
        <v>1%</v>
      </c>
      <c r="AC6" s="11" t="str">
        <f t="shared" si="9"/>
        <v>1%</v>
      </c>
      <c r="AD6" s="12">
        <f t="shared" si="10"/>
        <v>30.85</v>
      </c>
      <c r="AE6" s="9">
        <f t="shared" si="11"/>
        <v>49.363808500000005</v>
      </c>
      <c r="AF6" s="9">
        <f t="shared" si="11"/>
        <v>48.275250000000007</v>
      </c>
      <c r="AG6" s="9">
        <f t="shared" si="12"/>
        <v>18.513808500000003</v>
      </c>
      <c r="AH6" s="9">
        <f t="shared" si="13"/>
        <v>17.425250000000005</v>
      </c>
    </row>
    <row r="7" spans="1:34" x14ac:dyDescent="0.15">
      <c r="A7" s="7">
        <v>6</v>
      </c>
      <c r="B7" s="8"/>
      <c r="C7" s="7"/>
      <c r="D7" s="8"/>
      <c r="E7" s="7"/>
      <c r="F7" s="8" t="s">
        <v>72</v>
      </c>
      <c r="G7" s="9">
        <v>1045</v>
      </c>
      <c r="H7" s="9">
        <v>703</v>
      </c>
      <c r="I7" s="9">
        <v>4900</v>
      </c>
      <c r="J7" s="9">
        <v>2590</v>
      </c>
      <c r="K7" s="9">
        <v>75</v>
      </c>
      <c r="L7" s="9">
        <v>0</v>
      </c>
      <c r="M7" s="9">
        <v>52.5</v>
      </c>
      <c r="N7" s="9">
        <v>0</v>
      </c>
      <c r="O7" s="9">
        <v>21.837500000000002</v>
      </c>
      <c r="P7" s="9">
        <v>0</v>
      </c>
      <c r="Q7" s="10">
        <f t="shared" si="0"/>
        <v>9343.6625000000004</v>
      </c>
      <c r="R7" s="10">
        <f t="shared" si="1"/>
        <v>6723</v>
      </c>
      <c r="S7" s="9">
        <f t="shared" si="2"/>
        <v>5843.6625000000004</v>
      </c>
      <c r="T7" s="9">
        <f t="shared" si="2"/>
        <v>3223</v>
      </c>
      <c r="U7" s="9">
        <f t="shared" si="3"/>
        <v>217.3</v>
      </c>
      <c r="V7" s="9">
        <f t="shared" si="4"/>
        <v>613.73250000000007</v>
      </c>
      <c r="W7" s="10">
        <v>756.40083333333325</v>
      </c>
      <c r="X7" s="9">
        <f t="shared" si="5"/>
        <v>8729.93</v>
      </c>
      <c r="Y7" s="9">
        <f t="shared" si="6"/>
        <v>8587.2616666666672</v>
      </c>
      <c r="Z7" s="9">
        <f t="shared" si="7"/>
        <v>6505.7</v>
      </c>
      <c r="AA7" s="11" t="str">
        <f t="shared" si="8"/>
        <v>1.5%</v>
      </c>
      <c r="AB7" s="11" t="str">
        <f t="shared" si="9"/>
        <v>1.5%</v>
      </c>
      <c r="AC7" s="11" t="str">
        <f t="shared" si="9"/>
        <v>1.5%</v>
      </c>
      <c r="AD7" s="12">
        <f t="shared" si="10"/>
        <v>97.585499999999996</v>
      </c>
      <c r="AE7" s="9">
        <f t="shared" si="11"/>
        <v>130.94895</v>
      </c>
      <c r="AF7" s="9">
        <f t="shared" si="11"/>
        <v>128.80892500000002</v>
      </c>
      <c r="AG7" s="9">
        <f t="shared" si="12"/>
        <v>33.36345</v>
      </c>
      <c r="AH7" s="9">
        <f t="shared" si="13"/>
        <v>31.22342500000002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opLeftCell="D1" workbookViewId="0">
      <selection activeCell="V2" sqref="V2"/>
    </sheetView>
  </sheetViews>
  <sheetFormatPr defaultColWidth="8.875" defaultRowHeight="13.5" x14ac:dyDescent="0.15"/>
  <cols>
    <col min="6" max="6" width="10.875" customWidth="1"/>
    <col min="19" max="19" width="10.5" customWidth="1"/>
    <col min="20" max="20" width="12" customWidth="1"/>
    <col min="22" max="22" width="8.875" style="18"/>
    <col min="23" max="23" width="8.875" style="17"/>
  </cols>
  <sheetData>
    <row r="1" spans="1:34" ht="51" x14ac:dyDescent="0.15">
      <c r="A1" s="2" t="s">
        <v>89</v>
      </c>
      <c r="B1" s="2" t="s">
        <v>90</v>
      </c>
      <c r="C1" s="2" t="s">
        <v>81</v>
      </c>
      <c r="D1" s="2" t="s">
        <v>91</v>
      </c>
      <c r="E1" s="2" t="s">
        <v>92</v>
      </c>
      <c r="F1" s="2" t="s">
        <v>82</v>
      </c>
      <c r="G1" s="16" t="s">
        <v>93</v>
      </c>
      <c r="H1" s="16" t="s">
        <v>94</v>
      </c>
      <c r="I1" s="16" t="s">
        <v>83</v>
      </c>
      <c r="J1" s="3" t="s">
        <v>84</v>
      </c>
      <c r="K1" s="16" t="s">
        <v>95</v>
      </c>
      <c r="L1" s="20" t="s">
        <v>11</v>
      </c>
      <c r="M1" s="20" t="s">
        <v>96</v>
      </c>
      <c r="N1" s="21" t="s">
        <v>97</v>
      </c>
      <c r="O1" s="21" t="s">
        <v>85</v>
      </c>
      <c r="P1" s="21" t="s">
        <v>98</v>
      </c>
      <c r="Q1" s="4" t="s">
        <v>99</v>
      </c>
      <c r="R1" s="4" t="s">
        <v>86</v>
      </c>
      <c r="S1" s="2" t="s">
        <v>100</v>
      </c>
      <c r="T1" s="2" t="s">
        <v>101</v>
      </c>
      <c r="U1" s="2" t="s">
        <v>102</v>
      </c>
      <c r="V1" s="2" t="s">
        <v>103</v>
      </c>
      <c r="W1" s="2" t="s">
        <v>104</v>
      </c>
      <c r="X1" s="2" t="s">
        <v>105</v>
      </c>
      <c r="Y1" s="5" t="s">
        <v>106</v>
      </c>
      <c r="Z1" s="5" t="s">
        <v>107</v>
      </c>
      <c r="AA1" s="5" t="s">
        <v>108</v>
      </c>
      <c r="AB1" s="5" t="s">
        <v>109</v>
      </c>
      <c r="AC1" s="5" t="s">
        <v>110</v>
      </c>
      <c r="AD1" s="5" t="s">
        <v>111</v>
      </c>
      <c r="AE1" s="5" t="s">
        <v>114</v>
      </c>
      <c r="AF1" s="6" t="s">
        <v>115</v>
      </c>
      <c r="AG1" s="6" t="s">
        <v>116</v>
      </c>
      <c r="AH1" s="6" t="s">
        <v>117</v>
      </c>
    </row>
    <row r="2" spans="1:34" x14ac:dyDescent="0.15">
      <c r="A2" s="7">
        <v>1</v>
      </c>
      <c r="B2" s="8"/>
      <c r="C2" s="7"/>
      <c r="D2" s="8"/>
      <c r="E2" s="7"/>
      <c r="F2" s="8" t="s">
        <v>34</v>
      </c>
      <c r="G2" s="9">
        <v>916.66666666666663</v>
      </c>
      <c r="H2" s="9">
        <v>972.66666666666663</v>
      </c>
      <c r="I2" s="9">
        <v>3400</v>
      </c>
      <c r="J2" s="9">
        <v>2771.5</v>
      </c>
      <c r="K2" s="9">
        <v>0</v>
      </c>
      <c r="L2" s="9">
        <v>-100</v>
      </c>
      <c r="M2" s="9">
        <v>52.5</v>
      </c>
      <c r="N2" s="9">
        <v>120</v>
      </c>
      <c r="O2" s="9">
        <v>17.249166666666667</v>
      </c>
      <c r="P2" s="9">
        <v>60</v>
      </c>
      <c r="Q2" s="10">
        <f t="shared" ref="Q2:Q7" si="0">G2+H2+I2+J2+K2+L2+M2-N2-O2-P2</f>
        <v>7816.0841666666665</v>
      </c>
      <c r="R2" s="10">
        <f t="shared" ref="R2:R7" si="1">G2+H2+I2+K2</f>
        <v>5289.333333333333</v>
      </c>
      <c r="S2" s="9">
        <f t="shared" ref="S2:T7" si="2">IF(Q2&lt;3500,0,Q2-3500)</f>
        <v>4316.0841666666665</v>
      </c>
      <c r="T2" s="9">
        <f>IF(R2&lt;3500,0,R2-3500)</f>
        <v>1789.333333333333</v>
      </c>
      <c r="U2" s="9" t="b">
        <f>T18=IF(S18&lt;=1500,S18*0.03,IF(S18&lt;=4500,S18*0.1-105,IF(S18&lt;=9000,S18*0.2-555,IF(S18&lt;=35000,S18*0.25-1005,S18*0.03-2755))))</f>
        <v>1</v>
      </c>
      <c r="V2" s="31">
        <f t="shared" ref="V2:V7" si="3">IF(S2&lt;=1500,S2*0.03,IF(S2&lt;=4500,S2*0.1-105,IF(S2&lt;=9000,S2*0.2-555,IF(S2&lt;=35000,S2*0.25-1005,S2*0.03-2755))))</f>
        <v>326.6084166666667</v>
      </c>
      <c r="W2" s="22">
        <v>1606.56</v>
      </c>
      <c r="X2" s="9">
        <f t="shared" ref="X2:X7" si="4">Q2-V2</f>
        <v>7489.4757499999996</v>
      </c>
      <c r="Y2" s="9">
        <f t="shared" ref="Y2:Y7" si="5">Q2-W2</f>
        <v>6209.5241666666661</v>
      </c>
      <c r="Z2" s="9">
        <f t="shared" ref="Z2:Z7" si="6">R2-U2</f>
        <v>5288.333333333333</v>
      </c>
      <c r="AA2" s="11" t="str">
        <f t="shared" ref="AA2:AA7" si="7">IF(Z2&lt;=3000,"0.5%",IF(Z2&lt;=5000,"1%",IF(Z2&lt;=10000,"1.5%","2%")))</f>
        <v>1.5%</v>
      </c>
      <c r="AB2" s="11" t="str">
        <f t="shared" ref="AB2:AC7" si="8">IF(X2&lt;=3000,"0.5%",IF(X2&lt;=5000,"1%",IF(X2&lt;=10000,"1.5%","2%")))</f>
        <v>1.5%</v>
      </c>
      <c r="AC2" s="11" t="str">
        <f t="shared" si="8"/>
        <v>1.5%</v>
      </c>
      <c r="AD2" s="12">
        <f t="shared" ref="AD2:AD7" si="9">Z2*AA2</f>
        <v>79.324999999999989</v>
      </c>
      <c r="AE2" s="9">
        <f t="shared" ref="AE2:AF7" si="10">X2*AB2</f>
        <v>112.34213625</v>
      </c>
      <c r="AF2" s="9">
        <f t="shared" si="10"/>
        <v>93.142862499999993</v>
      </c>
      <c r="AG2" s="9">
        <f t="shared" ref="AG2:AG7" si="11">AE2-AD2</f>
        <v>33.017136250000007</v>
      </c>
      <c r="AH2" s="9">
        <f t="shared" ref="AH2:AH7" si="12">AF2-AD2</f>
        <v>13.817862500000004</v>
      </c>
    </row>
    <row r="3" spans="1:34" x14ac:dyDescent="0.15">
      <c r="A3" s="7">
        <v>2</v>
      </c>
      <c r="B3" s="8"/>
      <c r="C3" s="7"/>
      <c r="D3" s="8"/>
      <c r="E3" s="7"/>
      <c r="F3" s="8" t="s">
        <v>112</v>
      </c>
      <c r="G3" s="9">
        <v>1206.6666666666667</v>
      </c>
      <c r="H3" s="9">
        <v>926.33333333333337</v>
      </c>
      <c r="I3" s="9">
        <v>4100</v>
      </c>
      <c r="J3" s="9">
        <v>3351.5</v>
      </c>
      <c r="K3" s="9">
        <v>0</v>
      </c>
      <c r="L3" s="9">
        <v>-130</v>
      </c>
      <c r="M3" s="9">
        <v>52.5</v>
      </c>
      <c r="N3" s="9">
        <v>170.66666666666666</v>
      </c>
      <c r="O3" s="9">
        <v>20.529166666666665</v>
      </c>
      <c r="P3" s="9">
        <v>85.333333333333329</v>
      </c>
      <c r="Q3" s="10">
        <f t="shared" si="0"/>
        <v>9230.4708333333328</v>
      </c>
      <c r="R3" s="10">
        <f t="shared" si="1"/>
        <v>6233</v>
      </c>
      <c r="S3" s="9">
        <f t="shared" si="2"/>
        <v>5730.4708333333328</v>
      </c>
      <c r="T3" s="9">
        <f t="shared" si="2"/>
        <v>2733</v>
      </c>
      <c r="U3" s="9">
        <f t="shared" ref="U3:U7" si="13">IF(T3&lt;=1500,T3*0.03,IF(T3&lt;=4500,T3*0.1-105,IF(T3&lt;=9000,R3*0.2-555,IF(T3&lt;=35000,T3*0.25-1005,T3*0.03-2755))))</f>
        <v>168.3</v>
      </c>
      <c r="V3" s="31">
        <f t="shared" si="3"/>
        <v>591.09416666666652</v>
      </c>
      <c r="W3" s="23">
        <v>651.82000000000005</v>
      </c>
      <c r="X3" s="9">
        <f t="shared" si="4"/>
        <v>8639.376666666667</v>
      </c>
      <c r="Y3" s="9">
        <f t="shared" si="5"/>
        <v>8578.6508333333331</v>
      </c>
      <c r="Z3" s="9">
        <f t="shared" si="6"/>
        <v>6064.7</v>
      </c>
      <c r="AA3" s="11" t="str">
        <f t="shared" si="7"/>
        <v>1.5%</v>
      </c>
      <c r="AB3" s="11" t="str">
        <f t="shared" si="8"/>
        <v>1.5%</v>
      </c>
      <c r="AC3" s="11" t="str">
        <f t="shared" si="8"/>
        <v>1.5%</v>
      </c>
      <c r="AD3" s="12">
        <f t="shared" si="9"/>
        <v>90.970499999999987</v>
      </c>
      <c r="AE3" s="9">
        <f t="shared" si="10"/>
        <v>129.59065000000001</v>
      </c>
      <c r="AF3" s="9">
        <f t="shared" si="10"/>
        <v>128.67976249999998</v>
      </c>
      <c r="AG3" s="9">
        <f t="shared" si="11"/>
        <v>38.620150000000024</v>
      </c>
      <c r="AH3" s="9">
        <f t="shared" si="12"/>
        <v>37.709262499999994</v>
      </c>
    </row>
    <row r="4" spans="1:34" x14ac:dyDescent="0.15">
      <c r="A4" s="7">
        <v>3</v>
      </c>
      <c r="B4" s="8"/>
      <c r="C4" s="7"/>
      <c r="D4" s="8"/>
      <c r="E4" s="7"/>
      <c r="F4" s="8" t="s">
        <v>87</v>
      </c>
      <c r="G4" s="9">
        <v>1731.6666666666667</v>
      </c>
      <c r="H4" s="9">
        <v>1175.3333333333333</v>
      </c>
      <c r="I4" s="9">
        <v>5333.333333333333</v>
      </c>
      <c r="J4" s="9">
        <v>3971.5</v>
      </c>
      <c r="K4" s="9">
        <v>0</v>
      </c>
      <c r="L4" s="9">
        <v>-161.66666666666666</v>
      </c>
      <c r="M4" s="9">
        <v>48.5</v>
      </c>
      <c r="N4" s="9">
        <v>213.33333333333334</v>
      </c>
      <c r="O4" s="9">
        <v>25.803333333333331</v>
      </c>
      <c r="P4" s="9">
        <v>106.66666666666667</v>
      </c>
      <c r="Q4" s="10">
        <f t="shared" si="0"/>
        <v>11752.863333333333</v>
      </c>
      <c r="R4" s="10">
        <f t="shared" si="1"/>
        <v>8240.3333333333321</v>
      </c>
      <c r="S4" s="9">
        <f t="shared" si="2"/>
        <v>8252.8633333333328</v>
      </c>
      <c r="T4" s="9">
        <f t="shared" si="2"/>
        <v>4740.3333333333321</v>
      </c>
      <c r="U4" s="9">
        <f t="shared" si="13"/>
        <v>1093.0666666666666</v>
      </c>
      <c r="V4" s="31">
        <f t="shared" si="3"/>
        <v>1095.5726666666667</v>
      </c>
      <c r="W4" s="22">
        <v>1418.4658333333334</v>
      </c>
      <c r="X4" s="9">
        <f t="shared" si="4"/>
        <v>10657.290666666666</v>
      </c>
      <c r="Y4" s="9">
        <f t="shared" si="5"/>
        <v>10334.397499999999</v>
      </c>
      <c r="Z4" s="9">
        <f t="shared" si="6"/>
        <v>7147.2666666666655</v>
      </c>
      <c r="AA4" s="11" t="str">
        <f t="shared" si="7"/>
        <v>1.5%</v>
      </c>
      <c r="AB4" s="11" t="str">
        <f t="shared" si="8"/>
        <v>2%</v>
      </c>
      <c r="AC4" s="11" t="str">
        <f t="shared" si="8"/>
        <v>2%</v>
      </c>
      <c r="AD4" s="12">
        <f t="shared" si="9"/>
        <v>107.20899999999997</v>
      </c>
      <c r="AE4" s="9">
        <f t="shared" si="10"/>
        <v>213.14581333333331</v>
      </c>
      <c r="AF4" s="9">
        <f t="shared" si="10"/>
        <v>206.68795</v>
      </c>
      <c r="AG4" s="9">
        <f t="shared" si="11"/>
        <v>105.93681333333333</v>
      </c>
      <c r="AH4" s="9">
        <f t="shared" si="12"/>
        <v>99.478950000000026</v>
      </c>
    </row>
    <row r="5" spans="1:34" x14ac:dyDescent="0.15">
      <c r="A5" s="7">
        <v>4</v>
      </c>
      <c r="B5" s="8"/>
      <c r="C5" s="7"/>
      <c r="D5" s="8"/>
      <c r="E5" s="8"/>
      <c r="F5" s="8" t="s">
        <v>37</v>
      </c>
      <c r="G5" s="9">
        <v>966.66666666666663</v>
      </c>
      <c r="H5" s="9">
        <v>1464.3333333333333</v>
      </c>
      <c r="I5" s="9">
        <v>3500</v>
      </c>
      <c r="J5" s="9">
        <v>2891.5</v>
      </c>
      <c r="K5" s="9">
        <v>55</v>
      </c>
      <c r="L5" s="9">
        <v>-110</v>
      </c>
      <c r="M5" s="9">
        <v>48.5</v>
      </c>
      <c r="N5" s="9">
        <v>117.33333333333333</v>
      </c>
      <c r="O5" s="9">
        <v>20.357499999999998</v>
      </c>
      <c r="P5" s="9">
        <v>58.666666666666664</v>
      </c>
      <c r="Q5" s="10">
        <f t="shared" si="0"/>
        <v>8619.6424999999999</v>
      </c>
      <c r="R5" s="10">
        <f t="shared" si="1"/>
        <v>5986</v>
      </c>
      <c r="S5" s="9">
        <f t="shared" si="2"/>
        <v>5119.6424999999999</v>
      </c>
      <c r="T5" s="9">
        <f t="shared" si="2"/>
        <v>2486</v>
      </c>
      <c r="U5" s="9">
        <f t="shared" si="13"/>
        <v>143.60000000000002</v>
      </c>
      <c r="V5" s="31">
        <f t="shared" si="3"/>
        <v>468.92849999999999</v>
      </c>
      <c r="W5" s="22">
        <v>973.76916666666659</v>
      </c>
      <c r="X5" s="9">
        <f t="shared" si="4"/>
        <v>8150.7139999999999</v>
      </c>
      <c r="Y5" s="9">
        <f t="shared" si="5"/>
        <v>7645.873333333333</v>
      </c>
      <c r="Z5" s="9">
        <f t="shared" si="6"/>
        <v>5842.4</v>
      </c>
      <c r="AA5" s="11" t="str">
        <f t="shared" si="7"/>
        <v>1.5%</v>
      </c>
      <c r="AB5" s="11" t="str">
        <f t="shared" si="8"/>
        <v>1.5%</v>
      </c>
      <c r="AC5" s="11" t="str">
        <f t="shared" si="8"/>
        <v>1.5%</v>
      </c>
      <c r="AD5" s="12">
        <f t="shared" si="9"/>
        <v>87.635999999999996</v>
      </c>
      <c r="AE5" s="9">
        <f t="shared" si="10"/>
        <v>122.26070999999999</v>
      </c>
      <c r="AF5" s="9">
        <f t="shared" si="10"/>
        <v>114.68809999999999</v>
      </c>
      <c r="AG5" s="9">
        <f t="shared" si="11"/>
        <v>34.624709999999993</v>
      </c>
      <c r="AH5" s="9">
        <f t="shared" si="12"/>
        <v>27.052099999999996</v>
      </c>
    </row>
    <row r="6" spans="1:34" x14ac:dyDescent="0.15">
      <c r="A6" s="7">
        <v>5</v>
      </c>
      <c r="B6" s="8"/>
      <c r="C6" s="7"/>
      <c r="D6" s="8"/>
      <c r="E6" s="8"/>
      <c r="F6" s="8" t="s">
        <v>88</v>
      </c>
      <c r="G6" s="9">
        <v>966.66666666666663</v>
      </c>
      <c r="H6" s="9">
        <v>705</v>
      </c>
      <c r="I6" s="9">
        <v>2650</v>
      </c>
      <c r="J6" s="9">
        <v>2891.5</v>
      </c>
      <c r="K6" s="9">
        <v>30</v>
      </c>
      <c r="L6" s="9">
        <v>-110</v>
      </c>
      <c r="M6" s="9">
        <v>52.5</v>
      </c>
      <c r="N6" s="9">
        <v>117.33333333333333</v>
      </c>
      <c r="O6" s="9">
        <v>17.389166666666668</v>
      </c>
      <c r="P6" s="9">
        <v>58.666666666666664</v>
      </c>
      <c r="Q6" s="10">
        <f t="shared" si="0"/>
        <v>6992.2774999999992</v>
      </c>
      <c r="R6" s="10">
        <f t="shared" si="1"/>
        <v>4351.6666666666661</v>
      </c>
      <c r="S6" s="9">
        <f t="shared" si="2"/>
        <v>3492.2774999999992</v>
      </c>
      <c r="T6" s="9">
        <f t="shared" si="2"/>
        <v>851.66666666666606</v>
      </c>
      <c r="U6" s="9">
        <f t="shared" si="13"/>
        <v>25.549999999999979</v>
      </c>
      <c r="V6" s="31">
        <f t="shared" si="3"/>
        <v>244.22774999999996</v>
      </c>
      <c r="W6" s="22">
        <v>531.03250000000003</v>
      </c>
      <c r="X6" s="9">
        <f t="shared" si="4"/>
        <v>6748.0497499999992</v>
      </c>
      <c r="Y6" s="9">
        <f t="shared" si="5"/>
        <v>6461.244999999999</v>
      </c>
      <c r="Z6" s="9">
        <f t="shared" si="6"/>
        <v>4326.1166666666659</v>
      </c>
      <c r="AA6" s="11" t="str">
        <f t="shared" si="7"/>
        <v>1%</v>
      </c>
      <c r="AB6" s="11" t="str">
        <f t="shared" si="8"/>
        <v>1.5%</v>
      </c>
      <c r="AC6" s="11" t="str">
        <f t="shared" si="8"/>
        <v>1.5%</v>
      </c>
      <c r="AD6" s="12">
        <f t="shared" si="9"/>
        <v>43.261166666666661</v>
      </c>
      <c r="AE6" s="9">
        <f t="shared" si="10"/>
        <v>101.22074624999999</v>
      </c>
      <c r="AF6" s="9">
        <f t="shared" si="10"/>
        <v>96.918674999999979</v>
      </c>
      <c r="AG6" s="9">
        <f t="shared" si="11"/>
        <v>57.95957958333333</v>
      </c>
      <c r="AH6" s="9">
        <f t="shared" si="12"/>
        <v>53.657508333333318</v>
      </c>
    </row>
    <row r="7" spans="1:34" x14ac:dyDescent="0.15">
      <c r="A7" s="7">
        <v>6</v>
      </c>
      <c r="B7" s="8"/>
      <c r="C7" s="7"/>
      <c r="D7" s="8"/>
      <c r="E7" s="7"/>
      <c r="F7" s="8" t="s">
        <v>113</v>
      </c>
      <c r="G7" s="9">
        <v>1330</v>
      </c>
      <c r="H7" s="9">
        <v>1072</v>
      </c>
      <c r="I7" s="9">
        <v>5650</v>
      </c>
      <c r="J7" s="9">
        <v>3481.5</v>
      </c>
      <c r="K7" s="9">
        <v>90</v>
      </c>
      <c r="L7" s="9">
        <v>-143.33333333333334</v>
      </c>
      <c r="M7" s="9">
        <v>52.5</v>
      </c>
      <c r="N7" s="9">
        <v>165.33333333333334</v>
      </c>
      <c r="O7" s="9">
        <v>26.629166666666666</v>
      </c>
      <c r="P7" s="9">
        <v>82.666666666666671</v>
      </c>
      <c r="Q7" s="10">
        <f t="shared" si="0"/>
        <v>11258.037499999999</v>
      </c>
      <c r="R7" s="10">
        <f t="shared" si="1"/>
        <v>8142</v>
      </c>
      <c r="S7" s="9">
        <f t="shared" si="2"/>
        <v>7758.0374999999985</v>
      </c>
      <c r="T7" s="9">
        <f t="shared" si="2"/>
        <v>4642</v>
      </c>
      <c r="U7" s="9">
        <f t="shared" si="13"/>
        <v>1073.4000000000001</v>
      </c>
      <c r="V7" s="31">
        <f t="shared" si="3"/>
        <v>996.60749999999985</v>
      </c>
      <c r="W7" s="22">
        <v>1224.6191666666666</v>
      </c>
      <c r="X7" s="9">
        <f t="shared" si="4"/>
        <v>10261.429999999998</v>
      </c>
      <c r="Y7" s="9">
        <f t="shared" si="5"/>
        <v>10033.418333333331</v>
      </c>
      <c r="Z7" s="9">
        <f t="shared" si="6"/>
        <v>7068.6</v>
      </c>
      <c r="AA7" s="11" t="str">
        <f t="shared" si="7"/>
        <v>1.5%</v>
      </c>
      <c r="AB7" s="11" t="str">
        <f t="shared" si="8"/>
        <v>2%</v>
      </c>
      <c r="AC7" s="11" t="str">
        <f t="shared" si="8"/>
        <v>2%</v>
      </c>
      <c r="AD7" s="12">
        <f t="shared" si="9"/>
        <v>106.029</v>
      </c>
      <c r="AE7" s="9">
        <f t="shared" si="10"/>
        <v>205.22859999999997</v>
      </c>
      <c r="AF7" s="9">
        <f t="shared" si="10"/>
        <v>200.66836666666663</v>
      </c>
      <c r="AG7" s="9">
        <f t="shared" si="11"/>
        <v>99.199599999999975</v>
      </c>
      <c r="AH7" s="9">
        <f t="shared" si="12"/>
        <v>94.639366666666632</v>
      </c>
    </row>
    <row r="10" spans="1:34" x14ac:dyDescent="0.15">
      <c r="B10" s="59" t="s">
        <v>128</v>
      </c>
      <c r="C10" s="59"/>
      <c r="D10" s="59"/>
      <c r="E10" s="59"/>
      <c r="F10" s="59"/>
      <c r="G10" s="59"/>
      <c r="H10" s="59"/>
    </row>
    <row r="11" spans="1:34" x14ac:dyDescent="0.15">
      <c r="B11" s="59"/>
      <c r="C11" s="59"/>
      <c r="D11" s="59"/>
      <c r="E11" s="59"/>
      <c r="F11" s="59"/>
      <c r="G11" s="59"/>
      <c r="H11" s="59"/>
    </row>
    <row r="12" spans="1:34" x14ac:dyDescent="0.15">
      <c r="B12" s="59"/>
      <c r="C12" s="59"/>
      <c r="D12" s="59"/>
      <c r="E12" s="59"/>
      <c r="F12" s="59"/>
      <c r="G12" s="59"/>
      <c r="H12" s="59"/>
    </row>
    <row r="13" spans="1:34" x14ac:dyDescent="0.15">
      <c r="B13" s="59"/>
      <c r="C13" s="59"/>
      <c r="D13" s="59"/>
      <c r="E13" s="59"/>
      <c r="F13" s="59"/>
      <c r="G13" s="59"/>
      <c r="H13" s="59"/>
    </row>
    <row r="14" spans="1:34" x14ac:dyDescent="0.15">
      <c r="B14" s="59"/>
      <c r="C14" s="59"/>
      <c r="D14" s="59"/>
      <c r="E14" s="59"/>
      <c r="F14" s="59"/>
      <c r="G14" s="59"/>
      <c r="H14" s="59"/>
    </row>
    <row r="15" spans="1:34" x14ac:dyDescent="0.15">
      <c r="B15" s="59"/>
      <c r="C15" s="59"/>
      <c r="D15" s="59"/>
      <c r="E15" s="59"/>
      <c r="F15" s="59"/>
      <c r="G15" s="59"/>
      <c r="H15" s="59"/>
    </row>
    <row r="16" spans="1:34" x14ac:dyDescent="0.15">
      <c r="B16" s="59"/>
      <c r="C16" s="59"/>
      <c r="D16" s="59"/>
      <c r="E16" s="59"/>
      <c r="F16" s="59"/>
      <c r="G16" s="59"/>
      <c r="H16" s="59"/>
    </row>
    <row r="17" spans="6:32" x14ac:dyDescent="0.15">
      <c r="F17" s="2" t="s">
        <v>5</v>
      </c>
      <c r="G17" s="16" t="s">
        <v>6</v>
      </c>
      <c r="H17" s="16" t="s">
        <v>7</v>
      </c>
      <c r="I17" s="16" t="s">
        <v>8</v>
      </c>
      <c r="J17" s="3" t="s">
        <v>9</v>
      </c>
      <c r="K17" s="16" t="s">
        <v>10</v>
      </c>
      <c r="L17" s="20" t="s">
        <v>11</v>
      </c>
      <c r="M17" s="20" t="s">
        <v>12</v>
      </c>
      <c r="N17" s="21" t="s">
        <v>13</v>
      </c>
      <c r="O17" s="21" t="s">
        <v>14</v>
      </c>
      <c r="P17" s="21" t="s">
        <v>15</v>
      </c>
      <c r="S17" s="24" t="s">
        <v>131</v>
      </c>
      <c r="T17" s="25" t="s">
        <v>129</v>
      </c>
      <c r="U17" s="14" t="s">
        <v>130</v>
      </c>
      <c r="V17" s="26" t="s">
        <v>136</v>
      </c>
      <c r="W17" s="26" t="s">
        <v>138</v>
      </c>
      <c r="X17" s="27" t="s">
        <v>139</v>
      </c>
      <c r="Y17" s="27" t="s">
        <v>132</v>
      </c>
      <c r="Z17" s="28" t="s">
        <v>133</v>
      </c>
      <c r="AA17" s="28" t="s">
        <v>134</v>
      </c>
      <c r="AB17" s="28" t="s">
        <v>135</v>
      </c>
      <c r="AC17" s="29" t="s">
        <v>138</v>
      </c>
      <c r="AD17" s="32" t="s">
        <v>140</v>
      </c>
      <c r="AE17" s="28" t="s">
        <v>137</v>
      </c>
      <c r="AF17" s="29" t="s">
        <v>141</v>
      </c>
    </row>
    <row r="18" spans="6:32" x14ac:dyDescent="0.15">
      <c r="F18" s="8" t="s">
        <v>34</v>
      </c>
      <c r="G18" s="9">
        <v>916.66666666666663</v>
      </c>
      <c r="H18" s="9">
        <v>972.66666666666663</v>
      </c>
      <c r="I18" s="9">
        <v>3400</v>
      </c>
      <c r="J18" s="9">
        <v>2771.5</v>
      </c>
      <c r="K18" s="9">
        <v>0</v>
      </c>
      <c r="L18" s="9">
        <v>-100</v>
      </c>
      <c r="M18" s="9">
        <v>52.5</v>
      </c>
      <c r="N18" s="9">
        <v>120</v>
      </c>
      <c r="O18" s="9">
        <v>17.249166666666667</v>
      </c>
      <c r="P18" s="9">
        <v>60</v>
      </c>
      <c r="S18" s="30">
        <f t="shared" ref="S18:S23" si="14">(G18+H18+I18+J18+K18+L18+M18-N18-O18-P18)</f>
        <v>7816.0841666666665</v>
      </c>
      <c r="T18" s="9">
        <f>IF(S18&lt;=1500,S18*0.03,IF(S18&lt;=4500,S18*0.1-105,IF(S18&lt;=9000,S18*0.2-555,IF(S18&lt;=35000,S18*0.25-1005,S18*0.03-2755))))</f>
        <v>1008.2168333333334</v>
      </c>
      <c r="U18" s="30">
        <f>(S18-T18)</f>
        <v>6807.8673333333336</v>
      </c>
      <c r="V18" s="31">
        <f>IF(U18&lt;=3000,U18*0.005,IF(U18&lt;=5000,U18*0.01,IF(U18&lt;=10000,U18*0.015,U18*0.02)))</f>
        <v>102.11801</v>
      </c>
      <c r="W18" s="19">
        <v>99</v>
      </c>
      <c r="X18" s="14">
        <f>(V18*W18)</f>
        <v>10109.682989999999</v>
      </c>
      <c r="Y18" s="30">
        <f>(G18+H18+I18+K18)</f>
        <v>5289.333333333333</v>
      </c>
      <c r="Z18" s="9">
        <f>IF(Y18&lt;=1500,Y18*0.03,IF(Y18&lt;=4500,Y18*0.1-105,IF(Y18&lt;=9000,Y18*0.2-555,IF(Y18&lt;=35000,Y18*0.25-1005,Y18*0.03-2755))))</f>
        <v>502.86666666666656</v>
      </c>
      <c r="AA18" s="30">
        <f>(Y18-Z18)</f>
        <v>4786.4666666666662</v>
      </c>
      <c r="AB18" s="9">
        <f>IF(AA18&lt;=3000,AA18*0.005,IF(AA18&lt;=5000,AA18*0.01,IF(AA18&lt;=10000,AA18*0.015,AA18*0.02)))</f>
        <v>47.864666666666665</v>
      </c>
      <c r="AC18" s="19">
        <v>99</v>
      </c>
      <c r="AD18" s="14">
        <f>(AB18*AC18)</f>
        <v>4738.6019999999999</v>
      </c>
      <c r="AE18" s="30">
        <f t="shared" ref="AE18:AE23" si="15">(V18-AB18)</f>
        <v>54.253343333333333</v>
      </c>
      <c r="AF18" s="19">
        <f>(X18-AD18)</f>
        <v>5371.0809899999995</v>
      </c>
    </row>
    <row r="19" spans="6:32" x14ac:dyDescent="0.15">
      <c r="F19" s="8" t="s">
        <v>35</v>
      </c>
      <c r="G19" s="9">
        <v>1206.6666666666667</v>
      </c>
      <c r="H19" s="9">
        <v>926.33333333333337</v>
      </c>
      <c r="I19" s="9">
        <v>4100</v>
      </c>
      <c r="J19" s="9">
        <v>3351.5</v>
      </c>
      <c r="K19" s="9">
        <v>0</v>
      </c>
      <c r="L19" s="9">
        <v>-130</v>
      </c>
      <c r="M19" s="9">
        <v>52.5</v>
      </c>
      <c r="N19" s="9">
        <v>170.66666666666666</v>
      </c>
      <c r="O19" s="9">
        <v>20.529166666666665</v>
      </c>
      <c r="P19" s="9">
        <v>85.333333333333329</v>
      </c>
      <c r="S19" s="30">
        <f t="shared" si="14"/>
        <v>9230.4708333333328</v>
      </c>
      <c r="T19" s="9">
        <f t="shared" ref="T19:T23" si="16">IF(S19&lt;=1500,S19*0.03,IF(S19&lt;=4500,S19*0.1-105,IF(S19&lt;=9000,S19*0.2-555,IF(S19&lt;=35000,S19*0.25-1005,S19*0.03-2755))))</f>
        <v>1302.6177083333332</v>
      </c>
      <c r="U19" s="30">
        <f t="shared" ref="U19:U23" si="17">(S19-T19)</f>
        <v>7927.8531249999996</v>
      </c>
      <c r="V19" s="31">
        <f t="shared" ref="V19:V23" si="18">IF(U19&lt;=3000,U19*0.005,IF(U19&lt;=5000,U19*0.01,IF(U19&lt;=10000,U19*0.015,U19*0.02)))</f>
        <v>118.91779687499999</v>
      </c>
      <c r="W19" s="19">
        <v>99</v>
      </c>
      <c r="X19" s="14">
        <f t="shared" ref="X19:X23" si="19">(V19*W19)</f>
        <v>11772.861890624999</v>
      </c>
      <c r="Y19" s="30">
        <f t="shared" ref="Y19:Y23" si="20">(G19+H19+I19+K19)</f>
        <v>6233</v>
      </c>
      <c r="Z19" s="9">
        <f t="shared" ref="Z19:Z23" si="21">IF(Y19&lt;=1500,Y19*0.03,IF(Y19&lt;=4500,Y19*0.1-105,IF(Y19&lt;=9000,Y19*0.2-555,IF(Y19&lt;=35000,Y19*0.25-1005,Y19*0.03-2755))))</f>
        <v>691.60000000000014</v>
      </c>
      <c r="AA19" s="30">
        <f t="shared" ref="AA19:AA23" si="22">(Y19-Z19)</f>
        <v>5541.4</v>
      </c>
      <c r="AB19" s="9">
        <f t="shared" ref="AB19:AB23" si="23">IF(AA19&lt;=3000,AA19*0.005,IF(AA19&lt;=5000,AA19*0.01,IF(AA19&lt;=10000,AA19*0.015,AA19*0.02)))</f>
        <v>83.120999999999995</v>
      </c>
      <c r="AC19" s="19">
        <v>99</v>
      </c>
      <c r="AD19" s="14">
        <f t="shared" ref="AD19:AD23" si="24">(AB19*AC19)</f>
        <v>8228.9789999999994</v>
      </c>
      <c r="AE19" s="30">
        <f t="shared" si="15"/>
        <v>35.796796874999998</v>
      </c>
      <c r="AF19" s="19">
        <f t="shared" ref="AF19:AF23" si="25">(X19-AD19)</f>
        <v>3543.8828906250001</v>
      </c>
    </row>
    <row r="20" spans="6:32" x14ac:dyDescent="0.15">
      <c r="F20" s="8" t="s">
        <v>36</v>
      </c>
      <c r="G20" s="9">
        <v>1731.6666666666667</v>
      </c>
      <c r="H20" s="9">
        <v>1175.3333333333333</v>
      </c>
      <c r="I20" s="9">
        <v>5333.333333333333</v>
      </c>
      <c r="J20" s="9">
        <v>3971.5</v>
      </c>
      <c r="K20" s="9">
        <v>0</v>
      </c>
      <c r="L20" s="9">
        <v>-161.66666666666666</v>
      </c>
      <c r="M20" s="9">
        <v>48.5</v>
      </c>
      <c r="N20" s="9">
        <v>213.33333333333334</v>
      </c>
      <c r="O20" s="9">
        <v>25.803333333333331</v>
      </c>
      <c r="P20" s="9">
        <v>106.66666666666667</v>
      </c>
      <c r="S20" s="30">
        <f t="shared" si="14"/>
        <v>11752.863333333333</v>
      </c>
      <c r="T20" s="9">
        <f t="shared" si="16"/>
        <v>1933.2158333333332</v>
      </c>
      <c r="U20" s="30">
        <f t="shared" si="17"/>
        <v>9819.6474999999991</v>
      </c>
      <c r="V20" s="31">
        <f t="shared" si="18"/>
        <v>147.29471249999997</v>
      </c>
      <c r="W20" s="19">
        <v>99</v>
      </c>
      <c r="X20" s="14">
        <f t="shared" si="19"/>
        <v>14582.176537499998</v>
      </c>
      <c r="Y20" s="30">
        <f t="shared" si="20"/>
        <v>8240.3333333333321</v>
      </c>
      <c r="Z20" s="9">
        <f t="shared" si="21"/>
        <v>1093.0666666666666</v>
      </c>
      <c r="AA20" s="30">
        <f t="shared" si="22"/>
        <v>7147.2666666666655</v>
      </c>
      <c r="AB20" s="9">
        <f t="shared" si="23"/>
        <v>107.20899999999997</v>
      </c>
      <c r="AC20" s="19">
        <v>99</v>
      </c>
      <c r="AD20" s="14">
        <f t="shared" si="24"/>
        <v>10613.690999999997</v>
      </c>
      <c r="AE20" s="30">
        <f t="shared" si="15"/>
        <v>40.0857125</v>
      </c>
      <c r="AF20" s="19">
        <f t="shared" si="25"/>
        <v>3968.4855375000006</v>
      </c>
    </row>
    <row r="21" spans="6:32" x14ac:dyDescent="0.15">
      <c r="F21" s="8" t="s">
        <v>37</v>
      </c>
      <c r="G21" s="9">
        <v>966.66666666666663</v>
      </c>
      <c r="H21" s="9">
        <v>1464.3333333333333</v>
      </c>
      <c r="I21" s="9">
        <v>3500</v>
      </c>
      <c r="J21" s="9">
        <v>2891.5</v>
      </c>
      <c r="K21" s="9">
        <v>55</v>
      </c>
      <c r="L21" s="9">
        <v>-110</v>
      </c>
      <c r="M21" s="9">
        <v>48.5</v>
      </c>
      <c r="N21" s="9">
        <v>117.33333333333333</v>
      </c>
      <c r="O21" s="9">
        <v>20.357499999999998</v>
      </c>
      <c r="P21" s="9">
        <v>58.666666666666664</v>
      </c>
      <c r="S21" s="30">
        <f t="shared" si="14"/>
        <v>8619.6424999999999</v>
      </c>
      <c r="T21" s="9">
        <f t="shared" si="16"/>
        <v>1168.9285</v>
      </c>
      <c r="U21" s="30">
        <f t="shared" si="17"/>
        <v>7450.7139999999999</v>
      </c>
      <c r="V21" s="31">
        <f t="shared" si="18"/>
        <v>111.76070999999999</v>
      </c>
      <c r="W21" s="19">
        <v>99</v>
      </c>
      <c r="X21" s="14">
        <f t="shared" si="19"/>
        <v>11064.310289999999</v>
      </c>
      <c r="Y21" s="30">
        <f t="shared" si="20"/>
        <v>5986</v>
      </c>
      <c r="Z21" s="9">
        <f t="shared" si="21"/>
        <v>642.20000000000005</v>
      </c>
      <c r="AA21" s="30">
        <f t="shared" si="22"/>
        <v>5343.8</v>
      </c>
      <c r="AB21" s="9">
        <f t="shared" si="23"/>
        <v>80.156999999999996</v>
      </c>
      <c r="AC21" s="19">
        <v>99</v>
      </c>
      <c r="AD21" s="14">
        <f t="shared" si="24"/>
        <v>7935.5429999999997</v>
      </c>
      <c r="AE21" s="30">
        <f t="shared" si="15"/>
        <v>31.603709999999992</v>
      </c>
      <c r="AF21" s="19">
        <f t="shared" si="25"/>
        <v>3128.7672899999998</v>
      </c>
    </row>
    <row r="22" spans="6:32" x14ac:dyDescent="0.15">
      <c r="F22" s="8" t="s">
        <v>38</v>
      </c>
      <c r="G22" s="9">
        <v>966.66666666666663</v>
      </c>
      <c r="H22" s="9">
        <v>705</v>
      </c>
      <c r="I22" s="9">
        <v>2650</v>
      </c>
      <c r="J22" s="9">
        <v>2891.5</v>
      </c>
      <c r="K22" s="9">
        <v>30</v>
      </c>
      <c r="L22" s="9">
        <v>-110</v>
      </c>
      <c r="M22" s="9">
        <v>52.5</v>
      </c>
      <c r="N22" s="9">
        <v>117.33333333333333</v>
      </c>
      <c r="O22" s="9">
        <v>17.389166666666668</v>
      </c>
      <c r="P22" s="9">
        <v>58.666666666666664</v>
      </c>
      <c r="S22" s="30">
        <f t="shared" si="14"/>
        <v>6992.2774999999992</v>
      </c>
      <c r="T22" s="9">
        <f t="shared" si="16"/>
        <v>843.45550000000003</v>
      </c>
      <c r="U22" s="30">
        <f t="shared" si="17"/>
        <v>6148.8219999999992</v>
      </c>
      <c r="V22" s="31">
        <f t="shared" si="18"/>
        <v>92.23232999999999</v>
      </c>
      <c r="W22" s="19">
        <v>99</v>
      </c>
      <c r="X22" s="14">
        <f t="shared" si="19"/>
        <v>9131.0006699999994</v>
      </c>
      <c r="Y22" s="30">
        <f t="shared" si="20"/>
        <v>4351.6666666666661</v>
      </c>
      <c r="Z22" s="9">
        <f t="shared" si="21"/>
        <v>330.16666666666663</v>
      </c>
      <c r="AA22" s="30">
        <f t="shared" si="22"/>
        <v>4021.4999999999995</v>
      </c>
      <c r="AB22" s="9">
        <f t="shared" si="23"/>
        <v>40.214999999999996</v>
      </c>
      <c r="AC22" s="19">
        <v>99</v>
      </c>
      <c r="AD22" s="14">
        <f t="shared" si="24"/>
        <v>3981.2849999999999</v>
      </c>
      <c r="AE22" s="30">
        <f t="shared" si="15"/>
        <v>52.017329999999994</v>
      </c>
      <c r="AF22" s="19">
        <f t="shared" si="25"/>
        <v>5149.7156699999996</v>
      </c>
    </row>
    <row r="23" spans="6:32" x14ac:dyDescent="0.15">
      <c r="F23" s="8" t="s">
        <v>39</v>
      </c>
      <c r="G23" s="9">
        <v>1330</v>
      </c>
      <c r="H23" s="9">
        <v>1072</v>
      </c>
      <c r="I23" s="9">
        <v>5650</v>
      </c>
      <c r="J23" s="9">
        <v>3481.5</v>
      </c>
      <c r="K23" s="9">
        <v>90</v>
      </c>
      <c r="L23" s="9">
        <v>-143.33333333333334</v>
      </c>
      <c r="M23" s="9">
        <v>52.5</v>
      </c>
      <c r="N23" s="9">
        <v>165.33333333333334</v>
      </c>
      <c r="O23" s="9">
        <v>26.629166666666666</v>
      </c>
      <c r="P23" s="9">
        <v>82.666666666666671</v>
      </c>
      <c r="S23" s="30">
        <f t="shared" si="14"/>
        <v>11258.037499999999</v>
      </c>
      <c r="T23" s="9">
        <f t="shared" si="16"/>
        <v>1809.5093749999996</v>
      </c>
      <c r="U23" s="30">
        <f t="shared" si="17"/>
        <v>9448.5281249999989</v>
      </c>
      <c r="V23" s="31">
        <f t="shared" si="18"/>
        <v>141.72792187499996</v>
      </c>
      <c r="W23" s="19">
        <v>99</v>
      </c>
      <c r="X23" s="14">
        <f t="shared" si="19"/>
        <v>14031.064265624997</v>
      </c>
      <c r="Y23" s="30">
        <f t="shared" si="20"/>
        <v>8142</v>
      </c>
      <c r="Z23" s="9">
        <f t="shared" si="21"/>
        <v>1073.4000000000001</v>
      </c>
      <c r="AA23" s="30">
        <f t="shared" si="22"/>
        <v>7068.6</v>
      </c>
      <c r="AB23" s="9">
        <f t="shared" si="23"/>
        <v>106.029</v>
      </c>
      <c r="AC23" s="19">
        <v>99</v>
      </c>
      <c r="AD23" s="14">
        <f t="shared" si="24"/>
        <v>10496.870999999999</v>
      </c>
      <c r="AE23" s="30">
        <f t="shared" si="15"/>
        <v>35.698921874999968</v>
      </c>
      <c r="AF23" s="19">
        <f t="shared" si="25"/>
        <v>3534.1932656249974</v>
      </c>
    </row>
  </sheetData>
  <mergeCells count="1">
    <mergeCell ref="B10:H16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20" sqref="C20"/>
    </sheetView>
  </sheetViews>
  <sheetFormatPr defaultColWidth="8.875" defaultRowHeight="13.5" x14ac:dyDescent="0.15"/>
  <cols>
    <col min="1" max="1" width="8.5" bestFit="1" customWidth="1"/>
    <col min="2" max="3" width="29.625" bestFit="1" customWidth="1"/>
    <col min="4" max="4" width="17.125" bestFit="1" customWidth="1"/>
    <col min="5" max="5" width="17.125" customWidth="1"/>
    <col min="6" max="6" width="17.125" bestFit="1" customWidth="1"/>
    <col min="7" max="9" width="29.625" bestFit="1" customWidth="1"/>
  </cols>
  <sheetData>
    <row r="1" spans="1:9" x14ac:dyDescent="0.15">
      <c r="A1" s="2" t="s">
        <v>82</v>
      </c>
      <c r="B1" s="60" t="s">
        <v>121</v>
      </c>
      <c r="C1" s="60"/>
      <c r="D1" s="60" t="s">
        <v>123</v>
      </c>
      <c r="E1" s="60"/>
      <c r="F1" s="60" t="s">
        <v>125</v>
      </c>
      <c r="G1" s="60"/>
      <c r="H1" s="61" t="s">
        <v>126</v>
      </c>
      <c r="I1" s="61"/>
    </row>
    <row r="2" spans="1:9" x14ac:dyDescent="0.15">
      <c r="A2" s="2"/>
      <c r="B2" t="s">
        <v>118</v>
      </c>
      <c r="C2" t="s">
        <v>119</v>
      </c>
      <c r="D2" t="s">
        <v>118</v>
      </c>
      <c r="E2" t="s">
        <v>119</v>
      </c>
      <c r="F2" t="s">
        <v>118</v>
      </c>
      <c r="G2" t="s">
        <v>119</v>
      </c>
      <c r="H2" t="s">
        <v>118</v>
      </c>
      <c r="I2" t="s">
        <v>119</v>
      </c>
    </row>
    <row r="3" spans="1:9" x14ac:dyDescent="0.15">
      <c r="A3" s="8" t="s">
        <v>34</v>
      </c>
      <c r="B3">
        <f>B15*32</f>
        <v>1023.7914560000003</v>
      </c>
      <c r="C3">
        <f>C15*32</f>
        <v>912.61013333333347</v>
      </c>
      <c r="D3">
        <f t="shared" ref="D3:E8" si="0">B27*48</f>
        <v>2445.9990000000003</v>
      </c>
      <c r="E3">
        <f t="shared" si="0"/>
        <v>2398.3961999999992</v>
      </c>
      <c r="F3">
        <f t="shared" ref="F3:G8" si="1">B37*20</f>
        <v>682.22272500000008</v>
      </c>
      <c r="G3">
        <f t="shared" si="1"/>
        <v>298.23724999999996</v>
      </c>
      <c r="H3">
        <f t="shared" ref="H3:I8" si="2">B3+D3+F3</f>
        <v>4152.0131810000003</v>
      </c>
      <c r="I3">
        <f t="shared" si="2"/>
        <v>3609.2435833333329</v>
      </c>
    </row>
    <row r="4" spans="1:9" ht="25.5" x14ac:dyDescent="0.15">
      <c r="A4" s="8" t="s">
        <v>112</v>
      </c>
      <c r="B4">
        <f t="shared" ref="B4:C8" si="3">B16*32</f>
        <v>1522.5856000000001</v>
      </c>
      <c r="C4">
        <f t="shared" si="3"/>
        <v>1397.8875999999998</v>
      </c>
      <c r="D4">
        <f t="shared" si="0"/>
        <v>1606.5720000000003</v>
      </c>
      <c r="E4">
        <f t="shared" si="0"/>
        <v>1601.3183999999999</v>
      </c>
      <c r="F4">
        <f t="shared" si="1"/>
        <v>772.40300000000047</v>
      </c>
      <c r="G4">
        <f t="shared" si="1"/>
        <v>754.18524999999988</v>
      </c>
      <c r="H4">
        <f t="shared" si="2"/>
        <v>3901.5606000000007</v>
      </c>
      <c r="I4">
        <f t="shared" si="2"/>
        <v>3753.3912499999997</v>
      </c>
    </row>
    <row r="5" spans="1:9" x14ac:dyDescent="0.15">
      <c r="A5" s="8" t="s">
        <v>87</v>
      </c>
      <c r="B5">
        <f t="shared" si="3"/>
        <v>1775.9526800000001</v>
      </c>
      <c r="C5">
        <f t="shared" si="3"/>
        <v>1483.7303999999997</v>
      </c>
      <c r="D5">
        <f t="shared" si="0"/>
        <v>1791.0547199999996</v>
      </c>
      <c r="E5">
        <f t="shared" si="0"/>
        <v>1805.8859999999986</v>
      </c>
      <c r="F5">
        <f t="shared" si="1"/>
        <v>2118.7362666666668</v>
      </c>
      <c r="G5">
        <f t="shared" si="1"/>
        <v>1989.5790000000006</v>
      </c>
      <c r="H5">
        <f t="shared" si="2"/>
        <v>5685.7436666666663</v>
      </c>
      <c r="I5">
        <f t="shared" si="2"/>
        <v>5279.1953999999987</v>
      </c>
    </row>
    <row r="6" spans="1:9" x14ac:dyDescent="0.15">
      <c r="A6" s="8" t="s">
        <v>37</v>
      </c>
      <c r="B6">
        <f t="shared" si="3"/>
        <v>1384.4737599999999</v>
      </c>
      <c r="C6">
        <f t="shared" si="3"/>
        <v>437.48880000000008</v>
      </c>
      <c r="D6">
        <f t="shared" si="0"/>
        <v>1380.8231999999994</v>
      </c>
      <c r="E6">
        <f t="shared" si="0"/>
        <v>1332.5015999999989</v>
      </c>
      <c r="F6">
        <f t="shared" si="1"/>
        <v>692.49419999999986</v>
      </c>
      <c r="G6">
        <f t="shared" si="1"/>
        <v>541.04199999999992</v>
      </c>
      <c r="H6">
        <f t="shared" si="2"/>
        <v>3457.7911599999989</v>
      </c>
      <c r="I6">
        <f t="shared" si="2"/>
        <v>2311.0323999999991</v>
      </c>
    </row>
    <row r="7" spans="1:9" x14ac:dyDescent="0.15">
      <c r="A7" s="8" t="s">
        <v>88</v>
      </c>
      <c r="B7">
        <f t="shared" si="3"/>
        <v>888.43759999999997</v>
      </c>
      <c r="C7">
        <f t="shared" si="3"/>
        <v>806.33386666666661</v>
      </c>
      <c r="D7">
        <f t="shared" si="0"/>
        <v>888.66280800000015</v>
      </c>
      <c r="E7">
        <f t="shared" si="0"/>
        <v>836.41200000000026</v>
      </c>
      <c r="F7">
        <f t="shared" si="1"/>
        <v>1159.1915916666667</v>
      </c>
      <c r="G7">
        <f t="shared" si="1"/>
        <v>1073.1501666666663</v>
      </c>
      <c r="H7">
        <f t="shared" si="2"/>
        <v>2936.2919996666669</v>
      </c>
      <c r="I7">
        <f t="shared" si="2"/>
        <v>2715.8960333333334</v>
      </c>
    </row>
    <row r="8" spans="1:9" x14ac:dyDescent="0.15">
      <c r="A8" s="8" t="s">
        <v>113</v>
      </c>
      <c r="B8">
        <f t="shared" si="3"/>
        <v>1031.4239999999995</v>
      </c>
      <c r="C8">
        <f t="shared" si="3"/>
        <v>1158.0927999999994</v>
      </c>
      <c r="D8">
        <f t="shared" si="0"/>
        <v>1601.4456</v>
      </c>
      <c r="E8">
        <f t="shared" si="0"/>
        <v>1498.724400000001</v>
      </c>
      <c r="F8">
        <f t="shared" si="1"/>
        <v>1983.9919999999995</v>
      </c>
      <c r="G8">
        <f t="shared" si="1"/>
        <v>1892.7873333333328</v>
      </c>
      <c r="H8">
        <f t="shared" si="2"/>
        <v>4616.8615999999993</v>
      </c>
      <c r="I8">
        <f t="shared" si="2"/>
        <v>4549.6045333333332</v>
      </c>
    </row>
    <row r="14" spans="1:9" x14ac:dyDescent="0.15">
      <c r="B14">
        <v>2010</v>
      </c>
      <c r="C14">
        <v>2010</v>
      </c>
    </row>
    <row r="15" spans="1:9" x14ac:dyDescent="0.15">
      <c r="B15">
        <v>31.993483000000008</v>
      </c>
      <c r="C15">
        <v>28.519066666666671</v>
      </c>
    </row>
    <row r="16" spans="1:9" x14ac:dyDescent="0.15">
      <c r="B16">
        <v>47.580800000000004</v>
      </c>
      <c r="C16">
        <v>43.683987499999994</v>
      </c>
    </row>
    <row r="17" spans="2:3" x14ac:dyDescent="0.15">
      <c r="B17">
        <v>55.498521250000003</v>
      </c>
      <c r="C17">
        <v>46.36657499999999</v>
      </c>
    </row>
    <row r="18" spans="2:3" x14ac:dyDescent="0.15">
      <c r="B18">
        <v>43.264804999999996</v>
      </c>
      <c r="C18">
        <v>13.671525000000003</v>
      </c>
    </row>
    <row r="19" spans="2:3" x14ac:dyDescent="0.15">
      <c r="B19">
        <v>27.763674999999999</v>
      </c>
      <c r="C19">
        <v>25.197933333333332</v>
      </c>
    </row>
    <row r="20" spans="2:3" x14ac:dyDescent="0.15">
      <c r="B20">
        <v>32.231999999999985</v>
      </c>
      <c r="C20">
        <v>36.190399999999983</v>
      </c>
    </row>
    <row r="26" spans="2:3" x14ac:dyDescent="0.15">
      <c r="B26">
        <v>2013</v>
      </c>
      <c r="C26">
        <v>2013</v>
      </c>
    </row>
    <row r="27" spans="2:3" x14ac:dyDescent="0.15">
      <c r="B27">
        <v>50.958312500000005</v>
      </c>
      <c r="C27">
        <v>49.966587499999989</v>
      </c>
    </row>
    <row r="28" spans="2:3" x14ac:dyDescent="0.15">
      <c r="B28">
        <v>33.470250000000007</v>
      </c>
      <c r="C28">
        <v>33.360799999999998</v>
      </c>
    </row>
    <row r="29" spans="2:3" x14ac:dyDescent="0.15">
      <c r="B29">
        <v>37.313639999999992</v>
      </c>
      <c r="C29">
        <v>37.622624999999971</v>
      </c>
    </row>
    <row r="30" spans="2:3" x14ac:dyDescent="0.15">
      <c r="B30">
        <v>28.767149999999987</v>
      </c>
      <c r="C30">
        <v>27.760449999999977</v>
      </c>
    </row>
    <row r="31" spans="2:3" x14ac:dyDescent="0.15">
      <c r="B31">
        <v>18.513808500000003</v>
      </c>
      <c r="C31">
        <v>17.425250000000005</v>
      </c>
    </row>
    <row r="32" spans="2:3" x14ac:dyDescent="0.15">
      <c r="B32">
        <v>33.36345</v>
      </c>
      <c r="C32">
        <v>31.22342500000002</v>
      </c>
    </row>
    <row r="36" spans="2:3" x14ac:dyDescent="0.15">
      <c r="B36">
        <v>2015</v>
      </c>
      <c r="C36">
        <v>2015</v>
      </c>
    </row>
    <row r="37" spans="2:3" x14ac:dyDescent="0.15">
      <c r="B37">
        <v>34.111136250000001</v>
      </c>
      <c r="C37">
        <v>14.911862499999998</v>
      </c>
    </row>
    <row r="38" spans="2:3" x14ac:dyDescent="0.15">
      <c r="B38">
        <v>38.620150000000024</v>
      </c>
      <c r="C38">
        <v>37.709262499999994</v>
      </c>
    </row>
    <row r="39" spans="2:3" x14ac:dyDescent="0.15">
      <c r="B39">
        <v>105.93681333333333</v>
      </c>
      <c r="C39">
        <v>99.478950000000026</v>
      </c>
    </row>
    <row r="40" spans="2:3" x14ac:dyDescent="0.15">
      <c r="B40">
        <v>34.624709999999993</v>
      </c>
      <c r="C40">
        <v>27.052099999999996</v>
      </c>
    </row>
    <row r="41" spans="2:3" x14ac:dyDescent="0.15">
      <c r="B41">
        <v>57.95957958333333</v>
      </c>
      <c r="C41">
        <v>53.657508333333318</v>
      </c>
    </row>
    <row r="42" spans="2:3" x14ac:dyDescent="0.15">
      <c r="B42">
        <v>99.199599999999975</v>
      </c>
      <c r="C42">
        <v>94.639366666666632</v>
      </c>
    </row>
  </sheetData>
  <mergeCells count="4">
    <mergeCell ref="B1:C1"/>
    <mergeCell ref="D1:E1"/>
    <mergeCell ref="F1:G1"/>
    <mergeCell ref="H1:I1"/>
  </mergeCells>
  <phoneticPr fontId="2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opLeftCell="D1" workbookViewId="0">
      <selection activeCell="I6" sqref="I6"/>
    </sheetView>
  </sheetViews>
  <sheetFormatPr defaultColWidth="8.875" defaultRowHeight="13.5" x14ac:dyDescent="0.15"/>
  <cols>
    <col min="1" max="1" width="11" bestFit="1" customWidth="1"/>
    <col min="2" max="2" width="29.625" bestFit="1" customWidth="1"/>
    <col min="3" max="3" width="27.625" customWidth="1"/>
    <col min="4" max="4" width="28.125" customWidth="1"/>
    <col min="5" max="5" width="26.625" customWidth="1"/>
    <col min="6" max="9" width="29.625" bestFit="1" customWidth="1"/>
  </cols>
  <sheetData>
    <row r="1" spans="1:9" ht="57.75" customHeight="1" x14ac:dyDescent="0.15">
      <c r="A1" s="62" t="s">
        <v>127</v>
      </c>
      <c r="B1" s="63"/>
      <c r="C1" s="63"/>
      <c r="D1" s="63"/>
      <c r="E1" s="63"/>
      <c r="F1" s="63"/>
      <c r="G1" s="63"/>
      <c r="H1" s="63"/>
      <c r="I1" s="63"/>
    </row>
    <row r="2" spans="1:9" x14ac:dyDescent="0.15">
      <c r="A2" s="65" t="s">
        <v>73</v>
      </c>
      <c r="B2" s="64" t="s">
        <v>120</v>
      </c>
      <c r="C2" s="64"/>
      <c r="D2" s="65" t="s">
        <v>122</v>
      </c>
      <c r="E2" s="65"/>
      <c r="F2" s="65" t="s">
        <v>124</v>
      </c>
      <c r="G2" s="65"/>
      <c r="H2" s="65" t="s">
        <v>74</v>
      </c>
      <c r="I2" s="65"/>
    </row>
    <row r="3" spans="1:9" x14ac:dyDescent="0.15">
      <c r="A3" s="65"/>
      <c r="B3" s="14" t="s">
        <v>118</v>
      </c>
      <c r="C3" s="14" t="s">
        <v>119</v>
      </c>
      <c r="D3" s="14" t="s">
        <v>118</v>
      </c>
      <c r="E3" s="14" t="s">
        <v>119</v>
      </c>
      <c r="F3" s="14" t="s">
        <v>118</v>
      </c>
      <c r="G3" s="14" t="s">
        <v>119</v>
      </c>
      <c r="H3" s="14" t="s">
        <v>118</v>
      </c>
      <c r="I3" s="14" t="s">
        <v>119</v>
      </c>
    </row>
    <row r="4" spans="1:9" x14ac:dyDescent="0.15">
      <c r="A4" s="14" t="s">
        <v>75</v>
      </c>
      <c r="B4" s="15">
        <v>1023.7914560000003</v>
      </c>
      <c r="C4" s="15">
        <v>912.61013333333347</v>
      </c>
      <c r="D4" s="15">
        <v>2445.9990000000003</v>
      </c>
      <c r="E4" s="15">
        <v>2398.3961999999992</v>
      </c>
      <c r="F4" s="15">
        <v>682.22272500000008</v>
      </c>
      <c r="G4" s="15">
        <v>298.23724999999996</v>
      </c>
      <c r="H4" s="15">
        <v>4152.0131810000003</v>
      </c>
      <c r="I4" s="15">
        <v>3609.2435833333329</v>
      </c>
    </row>
    <row r="5" spans="1:9" x14ac:dyDescent="0.15">
      <c r="A5" s="14" t="s">
        <v>76</v>
      </c>
      <c r="B5" s="15">
        <v>1522.5856000000001</v>
      </c>
      <c r="C5" s="15">
        <v>1397.8875999999998</v>
      </c>
      <c r="D5" s="15">
        <v>1606.5720000000003</v>
      </c>
      <c r="E5" s="15">
        <v>1601.3183999999999</v>
      </c>
      <c r="F5" s="15">
        <v>772.40300000000047</v>
      </c>
      <c r="G5" s="15">
        <v>754.18524999999988</v>
      </c>
      <c r="H5" s="15">
        <v>3901.5606000000007</v>
      </c>
      <c r="I5" s="15">
        <v>3753.3912499999997</v>
      </c>
    </row>
    <row r="6" spans="1:9" x14ac:dyDescent="0.15">
      <c r="A6" s="14" t="s">
        <v>77</v>
      </c>
      <c r="B6" s="15">
        <v>1775.9526800000001</v>
      </c>
      <c r="C6" s="15">
        <v>1483.7303999999997</v>
      </c>
      <c r="D6" s="15">
        <v>1791.0547199999996</v>
      </c>
      <c r="E6" s="15">
        <v>1805.8859999999986</v>
      </c>
      <c r="F6" s="15">
        <v>2118.7362666666668</v>
      </c>
      <c r="G6" s="15">
        <v>1989.5790000000006</v>
      </c>
      <c r="H6" s="15">
        <v>5685.7436666666663</v>
      </c>
      <c r="I6" s="15">
        <v>5279.1953999999987</v>
      </c>
    </row>
    <row r="7" spans="1:9" x14ac:dyDescent="0.15">
      <c r="A7" s="14" t="s">
        <v>78</v>
      </c>
      <c r="B7" s="15">
        <v>1384.4737599999999</v>
      </c>
      <c r="C7" s="15">
        <v>437.48880000000008</v>
      </c>
      <c r="D7" s="15">
        <v>1380.8231999999994</v>
      </c>
      <c r="E7" s="15">
        <v>1332.5015999999989</v>
      </c>
      <c r="F7" s="15">
        <v>692.49419999999986</v>
      </c>
      <c r="G7" s="15">
        <v>541.04199999999992</v>
      </c>
      <c r="H7" s="15">
        <v>3457.7911599999989</v>
      </c>
      <c r="I7" s="15">
        <v>2311.0323999999991</v>
      </c>
    </row>
    <row r="8" spans="1:9" x14ac:dyDescent="0.15">
      <c r="A8" s="14" t="s">
        <v>79</v>
      </c>
      <c r="B8" s="15">
        <v>888.43759999999997</v>
      </c>
      <c r="C8" s="15">
        <v>806.33386666666661</v>
      </c>
      <c r="D8" s="15">
        <v>888.66280800000015</v>
      </c>
      <c r="E8" s="15">
        <v>836.41200000000026</v>
      </c>
      <c r="F8" s="15">
        <v>1159.1915916666667</v>
      </c>
      <c r="G8" s="15">
        <v>1073.1501666666663</v>
      </c>
      <c r="H8" s="15">
        <v>2936.2919996666669</v>
      </c>
      <c r="I8" s="15">
        <v>2715.8960333333334</v>
      </c>
    </row>
    <row r="9" spans="1:9" x14ac:dyDescent="0.15">
      <c r="A9" s="14" t="s">
        <v>80</v>
      </c>
      <c r="B9" s="15">
        <v>1031.4239999999995</v>
      </c>
      <c r="C9" s="15">
        <v>1158.0927999999994</v>
      </c>
      <c r="D9" s="15">
        <v>1601.4456</v>
      </c>
      <c r="E9" s="15">
        <v>1498.724400000001</v>
      </c>
      <c r="F9" s="15">
        <v>1983.9919999999995</v>
      </c>
      <c r="G9" s="15">
        <v>1892.7873333333328</v>
      </c>
      <c r="H9" s="15">
        <v>4616.8615999999993</v>
      </c>
      <c r="I9" s="15">
        <v>4549.6045333333332</v>
      </c>
    </row>
  </sheetData>
  <mergeCells count="6">
    <mergeCell ref="A1:I1"/>
    <mergeCell ref="B2:C2"/>
    <mergeCell ref="D2:E2"/>
    <mergeCell ref="F2:G2"/>
    <mergeCell ref="H2:I2"/>
    <mergeCell ref="A2:A3"/>
  </mergeCells>
  <phoneticPr fontId="2" type="noConversion"/>
  <pageMargins left="0.7" right="0.7" top="0.75" bottom="0.75" header="0.3" footer="0.3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党费计算器</vt:lpstr>
      <vt:lpstr>2010</vt:lpstr>
      <vt:lpstr>2013</vt:lpstr>
      <vt:lpstr>2015</vt:lpstr>
      <vt:lpstr>合计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2016-10-09T00:55:58Z</cp:lastPrinted>
  <dcterms:created xsi:type="dcterms:W3CDTF">2006-09-16T00:00:00Z</dcterms:created>
  <dcterms:modified xsi:type="dcterms:W3CDTF">2016-12-01T08:46:59Z</dcterms:modified>
</cp:coreProperties>
</file>